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P5_2018======\P5_続高橋7_正規打ち切り\"/>
    </mc:Choice>
  </mc:AlternateContent>
  <xr:revisionPtr revIDLastSave="0" documentId="10_ncr:8100000_{B570EED8-4AE3-4BA7-9E9A-273CD1AEC726}" xr6:coauthVersionLast="33" xr6:coauthVersionMax="33" xr10:uidLastSave="{00000000-0000-0000-0000-000000000000}"/>
  <bookViews>
    <workbookView xWindow="120" yWindow="60" windowWidth="20730" windowHeight="9000" xr2:uid="{00000000-000D-0000-FFFF-FFFF00000000}"/>
  </bookViews>
  <sheets>
    <sheet name="表1_発毛データ" sheetId="1" r:id="rId1"/>
    <sheet name="スライド5" sheetId="3" r:id="rId2"/>
    <sheet name="ス 22" sheetId="6" r:id="rId3"/>
    <sheet name="ス 27‐8" sheetId="9" r:id="rId4"/>
    <sheet name="ス 30-4" sheetId="5" r:id="rId5"/>
    <sheet name="ス 38-44" sheetId="4" r:id="rId6"/>
    <sheet name="ス 45" sheetId="8" r:id="rId7"/>
  </sheets>
  <definedNames>
    <definedName name="solver_adj" localSheetId="2" hidden="1">'ス 22'!$K$4</definedName>
    <definedName name="solver_adj" localSheetId="4" hidden="1">'ス 30-4'!$E$2:$E$3</definedName>
    <definedName name="solver_adj" localSheetId="5" hidden="1">'ス 38-44'!$E$2:$E$3</definedName>
    <definedName name="solver_adj" localSheetId="6" hidden="1">'ス 45'!$E$2:$E$3</definedName>
    <definedName name="solver_cvg" localSheetId="2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drv" localSheetId="2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eng" localSheetId="2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st" localSheetId="2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itr" localSheetId="2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mip" localSheetId="2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ni" localSheetId="2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rt" localSheetId="2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sl" localSheetId="2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neg" localSheetId="2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od" localSheetId="2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wt" localSheetId="2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opt" localSheetId="2" hidden="1">'ス 22'!$F$15</definedName>
    <definedName name="solver_opt" localSheetId="4" hidden="1">'ス 30-4'!$E$16</definedName>
    <definedName name="solver_opt" localSheetId="5" hidden="1">'ス 38-44'!$E$17</definedName>
    <definedName name="solver_opt" localSheetId="6" hidden="1">'ス 45'!$E$17</definedName>
    <definedName name="solver_pre" localSheetId="2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rbv" localSheetId="2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lx" localSheetId="2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sd" localSheetId="2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scl" localSheetId="2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ho" localSheetId="2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sz" localSheetId="2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tim" localSheetId="2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ol" localSheetId="2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yp" localSheetId="2" hidden="1">2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er" localSheetId="2" hidden="1">3</definedName>
    <definedName name="solver_ver" localSheetId="4" hidden="1">3</definedName>
    <definedName name="solver_ver" localSheetId="5" hidden="1">3</definedName>
    <definedName name="solver_ver" localSheetId="6" hidden="1">3</definedName>
  </definedNames>
  <calcPr calcId="162913"/>
</workbook>
</file>

<file path=xl/calcChain.xml><?xml version="1.0" encoding="utf-8"?>
<calcChain xmlns="http://schemas.openxmlformats.org/spreadsheetml/2006/main">
  <c r="E20" i="8" l="1"/>
  <c r="E19" i="8"/>
  <c r="E18" i="8"/>
  <c r="H10" i="9"/>
  <c r="I10" i="9"/>
  <c r="J10" i="9"/>
  <c r="K10" i="9"/>
  <c r="L10" i="9"/>
  <c r="M10" i="9"/>
  <c r="K8" i="9"/>
  <c r="L8" i="9"/>
  <c r="M8" i="9"/>
  <c r="K9" i="9"/>
  <c r="L9" i="9"/>
  <c r="M9" i="9"/>
  <c r="M7" i="9"/>
  <c r="L7" i="9"/>
  <c r="K7" i="9"/>
  <c r="H8" i="9"/>
  <c r="I8" i="9"/>
  <c r="J8" i="9"/>
  <c r="H9" i="9"/>
  <c r="I9" i="9"/>
  <c r="J9" i="9"/>
  <c r="J7" i="9"/>
  <c r="I7" i="9"/>
  <c r="H7" i="9"/>
  <c r="C8" i="9"/>
  <c r="D8" i="9"/>
  <c r="E8" i="9"/>
  <c r="C9" i="9"/>
  <c r="D9" i="9"/>
  <c r="E9" i="9"/>
  <c r="C10" i="9"/>
  <c r="D10" i="9"/>
  <c r="E10" i="9"/>
  <c r="C11" i="9"/>
  <c r="D11" i="9"/>
  <c r="E11" i="9"/>
  <c r="C12" i="9"/>
  <c r="D12" i="9"/>
  <c r="E12" i="9"/>
  <c r="C13" i="9"/>
  <c r="D13" i="9"/>
  <c r="E13" i="9"/>
  <c r="C14" i="9"/>
  <c r="D14" i="9"/>
  <c r="E14" i="9"/>
  <c r="C15" i="9"/>
  <c r="D15" i="9"/>
  <c r="E15" i="9"/>
  <c r="C16" i="9"/>
  <c r="D16" i="9"/>
  <c r="E16" i="9"/>
  <c r="C17" i="9"/>
  <c r="D17" i="9"/>
  <c r="E17" i="9"/>
  <c r="C18" i="9"/>
  <c r="D18" i="9"/>
  <c r="E18" i="9"/>
  <c r="C19" i="9"/>
  <c r="D19" i="9"/>
  <c r="E19" i="9"/>
  <c r="C20" i="9"/>
  <c r="D20" i="9"/>
  <c r="E20" i="9"/>
  <c r="C21" i="9"/>
  <c r="D21" i="9"/>
  <c r="E21" i="9"/>
  <c r="C22" i="9"/>
  <c r="D22" i="9"/>
  <c r="E22" i="9"/>
  <c r="C23" i="9"/>
  <c r="D23" i="9"/>
  <c r="E23" i="9"/>
  <c r="C24" i="9"/>
  <c r="D24" i="9"/>
  <c r="E24" i="9"/>
  <c r="C25" i="9"/>
  <c r="D25" i="9"/>
  <c r="E25" i="9"/>
  <c r="C26" i="9"/>
  <c r="D26" i="9"/>
  <c r="E26" i="9"/>
  <c r="C27" i="9"/>
  <c r="D27" i="9"/>
  <c r="E27" i="9"/>
  <c r="C28" i="9"/>
  <c r="D28" i="9"/>
  <c r="E28" i="9"/>
  <c r="C29" i="9"/>
  <c r="D29" i="9"/>
  <c r="E29" i="9"/>
  <c r="C30" i="9"/>
  <c r="D30" i="9"/>
  <c r="E30" i="9"/>
  <c r="C31" i="9"/>
  <c r="D31" i="9"/>
  <c r="E31" i="9"/>
  <c r="C32" i="9"/>
  <c r="D32" i="9"/>
  <c r="E32" i="9"/>
  <c r="C33" i="9"/>
  <c r="D33" i="9"/>
  <c r="E33" i="9"/>
  <c r="C34" i="9"/>
  <c r="D34" i="9"/>
  <c r="E34" i="9"/>
  <c r="C35" i="9"/>
  <c r="D35" i="9"/>
  <c r="E35" i="9"/>
  <c r="C36" i="9"/>
  <c r="D36" i="9"/>
  <c r="E36" i="9"/>
  <c r="C37" i="9"/>
  <c r="D37" i="9"/>
  <c r="E37" i="9"/>
  <c r="D7" i="9"/>
  <c r="E7" i="9"/>
  <c r="C7" i="9"/>
  <c r="F20" i="6" l="1"/>
  <c r="E43" i="8"/>
  <c r="E44" i="8"/>
  <c r="E45" i="8"/>
  <c r="E46" i="8"/>
  <c r="E47" i="8"/>
  <c r="E42" i="8"/>
  <c r="J14" i="8"/>
  <c r="J15" i="8" s="1"/>
  <c r="I13" i="8"/>
  <c r="I12" i="8"/>
  <c r="I11" i="8"/>
  <c r="I10" i="8"/>
  <c r="I9" i="8"/>
  <c r="I8" i="8"/>
  <c r="I7" i="8"/>
  <c r="I6" i="8"/>
  <c r="I5" i="8"/>
  <c r="H14" i="8"/>
  <c r="H15" i="8" s="1"/>
  <c r="G13" i="8"/>
  <c r="G12" i="8"/>
  <c r="G11" i="8"/>
  <c r="G10" i="8"/>
  <c r="G9" i="8"/>
  <c r="G8" i="8"/>
  <c r="G7" i="8"/>
  <c r="G6" i="8"/>
  <c r="G5" i="8"/>
  <c r="E12" i="8"/>
  <c r="E13" i="8"/>
  <c r="E41" i="8"/>
  <c r="E40" i="8"/>
  <c r="E39" i="8"/>
  <c r="E38" i="8"/>
  <c r="E37" i="8"/>
  <c r="E36" i="8"/>
  <c r="E35" i="8"/>
  <c r="E34" i="8"/>
  <c r="E33" i="8"/>
  <c r="H32" i="8"/>
  <c r="E32" i="8"/>
  <c r="E31" i="8"/>
  <c r="E30" i="8"/>
  <c r="H29" i="8"/>
  <c r="E29" i="8"/>
  <c r="E28" i="8"/>
  <c r="E27" i="8"/>
  <c r="H26" i="8"/>
  <c r="E26" i="8"/>
  <c r="E25" i="8"/>
  <c r="E24" i="8"/>
  <c r="H23" i="8"/>
  <c r="E23" i="8"/>
  <c r="E22" i="8"/>
  <c r="F14" i="8"/>
  <c r="F15" i="8" s="1"/>
  <c r="E11" i="8"/>
  <c r="E10" i="8"/>
  <c r="E9" i="8"/>
  <c r="E8" i="8"/>
  <c r="E7" i="8"/>
  <c r="E6" i="8"/>
  <c r="E5" i="8"/>
  <c r="I16" i="8" l="1"/>
  <c r="I17" i="8" s="1"/>
  <c r="G16" i="8"/>
  <c r="G17" i="8" s="1"/>
  <c r="I15" i="8"/>
  <c r="G15" i="8"/>
  <c r="E15" i="8"/>
  <c r="E16" i="8"/>
  <c r="E17" i="8" s="1"/>
  <c r="E5" i="5" l="1"/>
  <c r="J24" i="5"/>
  <c r="I25" i="5"/>
  <c r="I24" i="5"/>
  <c r="D6" i="6"/>
  <c r="E6" i="6" s="1"/>
  <c r="F6" i="6" s="1"/>
  <c r="D7" i="6"/>
  <c r="E7" i="6" s="1"/>
  <c r="F7" i="6" s="1"/>
  <c r="D8" i="6"/>
  <c r="E8" i="6" s="1"/>
  <c r="F8" i="6" s="1"/>
  <c r="D9" i="6"/>
  <c r="E9" i="6" s="1"/>
  <c r="F9" i="6" s="1"/>
  <c r="D10" i="6"/>
  <c r="E10" i="6" s="1"/>
  <c r="F10" i="6" s="1"/>
  <c r="D11" i="6"/>
  <c r="E11" i="6" s="1"/>
  <c r="F11" i="6" s="1"/>
  <c r="D12" i="6"/>
  <c r="E12" i="6" s="1"/>
  <c r="F12" i="6" s="1"/>
  <c r="D13" i="6"/>
  <c r="E13" i="6" s="1"/>
  <c r="F13" i="6" s="1"/>
  <c r="D14" i="6"/>
  <c r="E14" i="6" s="1"/>
  <c r="F14" i="6" s="1"/>
  <c r="D5" i="6"/>
  <c r="E5" i="6" s="1"/>
  <c r="F5" i="6" s="1"/>
  <c r="K9" i="6"/>
  <c r="K8" i="6"/>
  <c r="F15" i="6" l="1"/>
  <c r="F16" i="6" s="1"/>
  <c r="F17" i="6" s="1"/>
  <c r="E17" i="5"/>
  <c r="E18" i="5"/>
  <c r="E19" i="5"/>
  <c r="E14" i="5"/>
  <c r="E13" i="5"/>
  <c r="E12" i="5"/>
  <c r="E11" i="5"/>
  <c r="E10" i="5"/>
  <c r="E9" i="5"/>
  <c r="G9" i="5"/>
  <c r="G10" i="5"/>
  <c r="G11" i="5"/>
  <c r="G12" i="5"/>
  <c r="G13" i="5"/>
  <c r="G14" i="5"/>
  <c r="F9" i="5"/>
  <c r="F10" i="5"/>
  <c r="F11" i="5"/>
  <c r="F12" i="5"/>
  <c r="F13" i="5"/>
  <c r="F1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G8" i="5"/>
  <c r="F8" i="5"/>
  <c r="E8" i="5"/>
  <c r="G7" i="5"/>
  <c r="F7" i="5"/>
  <c r="E7" i="5"/>
  <c r="G6" i="5"/>
  <c r="F6" i="5"/>
  <c r="E6" i="5"/>
  <c r="G5" i="5"/>
  <c r="F5" i="5"/>
  <c r="H29" i="4"/>
  <c r="H26" i="4"/>
  <c r="H23" i="4"/>
  <c r="G15" i="5" l="1"/>
  <c r="G16" i="5" s="1"/>
  <c r="F15" i="5"/>
  <c r="F16" i="5" s="1"/>
  <c r="E15" i="5"/>
  <c r="E16" i="5" s="1"/>
  <c r="H20" i="4"/>
  <c r="E30" i="4"/>
  <c r="E32" i="4"/>
  <c r="E20" i="4"/>
  <c r="E21" i="4"/>
  <c r="E22" i="4"/>
  <c r="E23" i="4"/>
  <c r="E24" i="4"/>
  <c r="E25" i="4"/>
  <c r="E26" i="4"/>
  <c r="E27" i="4"/>
  <c r="E28" i="4"/>
  <c r="E29" i="4"/>
  <c r="E31" i="4"/>
  <c r="E33" i="4"/>
  <c r="E34" i="4"/>
  <c r="E35" i="4"/>
  <c r="E36" i="4"/>
  <c r="E37" i="4"/>
  <c r="E38" i="4"/>
  <c r="E39" i="4"/>
  <c r="E19" i="4"/>
  <c r="J11" i="4"/>
  <c r="J12" i="4"/>
  <c r="J13" i="4"/>
  <c r="J14" i="4"/>
  <c r="J10" i="4"/>
  <c r="I6" i="4"/>
  <c r="I7" i="4"/>
  <c r="I8" i="4"/>
  <c r="I9" i="4"/>
  <c r="I5" i="4"/>
  <c r="I15" i="4" s="1"/>
  <c r="G5" i="4"/>
  <c r="G6" i="4"/>
  <c r="G7" i="4"/>
  <c r="G8" i="4"/>
  <c r="G9" i="4"/>
  <c r="H11" i="4"/>
  <c r="H12" i="4"/>
  <c r="H13" i="4"/>
  <c r="H14" i="4"/>
  <c r="H10" i="4"/>
  <c r="F12" i="4"/>
  <c r="F13" i="4"/>
  <c r="F14" i="4"/>
  <c r="F10" i="4"/>
  <c r="F11" i="4"/>
  <c r="E6" i="4"/>
  <c r="E7" i="4"/>
  <c r="E8" i="4"/>
  <c r="E9" i="4"/>
  <c r="E5" i="4"/>
  <c r="H15" i="4" l="1"/>
  <c r="J15" i="4"/>
  <c r="G15" i="4"/>
  <c r="F15" i="4"/>
  <c r="E15" i="4"/>
  <c r="G16" i="4"/>
  <c r="G17" i="4" s="1"/>
  <c r="I16" i="4"/>
  <c r="I17" i="4" s="1"/>
  <c r="E16" i="4"/>
  <c r="E17" i="4" s="1"/>
</calcChain>
</file>

<file path=xl/sharedStrings.xml><?xml version="1.0" encoding="utf-8"?>
<sst xmlns="http://schemas.openxmlformats.org/spreadsheetml/2006/main" count="155" uniqueCount="88">
  <si>
    <t>発毛スコア（1～5の5段階）</t>
    <rPh sb="0" eb="2">
      <t>ハツモウ</t>
    </rPh>
    <rPh sb="11" eb="13">
      <t>ダンカイ</t>
    </rPh>
    <phoneticPr fontId="2"/>
  </si>
  <si>
    <t>2～3日に1回、day36まで観察</t>
    <rPh sb="3" eb="4">
      <t>ニチ</t>
    </rPh>
    <rPh sb="6" eb="7">
      <t>カイ</t>
    </rPh>
    <rPh sb="15" eb="17">
      <t>カンサツ</t>
    </rPh>
    <phoneticPr fontId="2"/>
  </si>
  <si>
    <t>スコア5に達した日</t>
    <rPh sb="5" eb="6">
      <t>タッ</t>
    </rPh>
    <rPh sb="8" eb="9">
      <t>ヒ</t>
    </rPh>
    <phoneticPr fontId="2"/>
  </si>
  <si>
    <t>（灰色セルは打切り）</t>
    <rPh sb="1" eb="3">
      <t>ハイイロ</t>
    </rPh>
    <phoneticPr fontId="2"/>
  </si>
  <si>
    <t>赤字はスコア5</t>
    <rPh sb="0" eb="2">
      <t>アカジ</t>
    </rPh>
    <phoneticPr fontId="2"/>
  </si>
  <si>
    <t>Control</t>
    <phoneticPr fontId="2"/>
  </si>
  <si>
    <t>Low</t>
    <phoneticPr fontId="2"/>
  </si>
  <si>
    <t>Mid</t>
    <phoneticPr fontId="2"/>
  </si>
  <si>
    <t>High</t>
    <phoneticPr fontId="2"/>
  </si>
  <si>
    <t>観察日</t>
    <rPh sb="0" eb="2">
      <t>カンサツ</t>
    </rPh>
    <rPh sb="2" eb="3">
      <t>ビ</t>
    </rPh>
    <phoneticPr fontId="2"/>
  </si>
  <si>
    <t>動物番号</t>
    <rPh sb="0" eb="2">
      <t>ドウブツ</t>
    </rPh>
    <rPh sb="2" eb="4">
      <t>バンゴウ</t>
    </rPh>
    <phoneticPr fontId="2"/>
  </si>
  <si>
    <t>対照群</t>
  </si>
  <si>
    <t>低濃度</t>
  </si>
  <si>
    <t>中濃度</t>
  </si>
  <si>
    <t>高濃度</t>
  </si>
  <si>
    <t>打ち切り</t>
    <rPh sb="0" eb="1">
      <t>ウ</t>
    </rPh>
    <rPh sb="2" eb="3">
      <t>キ</t>
    </rPh>
    <phoneticPr fontId="2"/>
  </si>
  <si>
    <t>群</t>
    <phoneticPr fontId="2"/>
  </si>
  <si>
    <t>Group</t>
    <phoneticPr fontId="2"/>
  </si>
  <si>
    <t>36+</t>
    <phoneticPr fontId="2"/>
  </si>
  <si>
    <r>
      <t>36日で発毛（36），36日で発毛せず（</t>
    </r>
    <r>
      <rPr>
        <b/>
        <sz val="11"/>
        <color rgb="FFFF0000"/>
        <rFont val="ＭＳ Ｐゴシック"/>
        <family val="3"/>
        <charset val="128"/>
        <scheme val="minor"/>
      </rPr>
      <t>36＋</t>
    </r>
    <r>
      <rPr>
        <sz val="11"/>
        <color theme="1"/>
        <rFont val="ＭＳ Ｐゴシック"/>
        <family val="2"/>
        <charset val="128"/>
        <scheme val="minor"/>
      </rPr>
      <t>）</t>
    </r>
    <rPh sb="2" eb="3">
      <t>ニチ</t>
    </rPh>
    <rPh sb="4" eb="6">
      <t>ハツモウ</t>
    </rPh>
    <rPh sb="13" eb="14">
      <t>ニチ</t>
    </rPh>
    <rPh sb="15" eb="17">
      <t>ハツモウ</t>
    </rPh>
    <phoneticPr fontId="2"/>
  </si>
  <si>
    <t>5匹</t>
    <rPh sb="1" eb="2">
      <t>ヒキ</t>
    </rPh>
    <phoneticPr fontId="2"/>
  </si>
  <si>
    <t>3匹</t>
    <rPh sb="1" eb="2">
      <t>ヒキ</t>
    </rPh>
    <phoneticPr fontId="2"/>
  </si>
  <si>
    <t>1匹</t>
    <rPh sb="1" eb="2">
      <t>ヒキ</t>
    </rPh>
    <phoneticPr fontId="2"/>
  </si>
  <si>
    <t>36+</t>
    <phoneticPr fontId="2"/>
  </si>
  <si>
    <t>発毛日</t>
    <rPh sb="0" eb="2">
      <t>ハツモウ</t>
    </rPh>
    <rPh sb="2" eb="3">
      <t>ビ</t>
    </rPh>
    <phoneticPr fontId="2"/>
  </si>
  <si>
    <t>+</t>
    <phoneticPr fontId="2"/>
  </si>
  <si>
    <t>σ^=</t>
    <phoneticPr fontId="2"/>
  </si>
  <si>
    <t>μ^=</t>
    <phoneticPr fontId="2"/>
  </si>
  <si>
    <t>確率密度</t>
    <rPh sb="0" eb="2">
      <t>カクリツ</t>
    </rPh>
    <rPh sb="2" eb="4">
      <t>ミツド</t>
    </rPh>
    <phoneticPr fontId="2"/>
  </si>
  <si>
    <t>上側確率</t>
    <rPh sb="0" eb="2">
      <t>ウワガワ</t>
    </rPh>
    <rPh sb="2" eb="4">
      <t>カクリツ</t>
    </rPh>
    <phoneticPr fontId="2"/>
  </si>
  <si>
    <t>積</t>
    <rPh sb="0" eb="1">
      <t>セキ</t>
    </rPh>
    <phoneticPr fontId="2"/>
  </si>
  <si>
    <t>積の積</t>
    <rPh sb="0" eb="1">
      <t>セキ</t>
    </rPh>
    <rPh sb="2" eb="3">
      <t>セキ</t>
    </rPh>
    <phoneticPr fontId="2"/>
  </si>
  <si>
    <t>平均</t>
    <rPh sb="0" eb="2">
      <t>ヘイキン</t>
    </rPh>
    <phoneticPr fontId="2"/>
  </si>
  <si>
    <t xml:space="preserve"> </t>
    <phoneticPr fontId="2"/>
  </si>
  <si>
    <t>ln(積）</t>
    <rPh sb="3" eb="4">
      <t>セキ</t>
    </rPh>
    <phoneticPr fontId="2"/>
  </si>
  <si>
    <r>
      <t xml:space="preserve">  =STDEV.</t>
    </r>
    <r>
      <rPr>
        <b/>
        <sz val="11"/>
        <color rgb="FFFF0000"/>
        <rFont val="ＭＳ ゴシック"/>
        <family val="3"/>
        <charset val="128"/>
      </rPr>
      <t>P</t>
    </r>
    <r>
      <rPr>
        <sz val="11"/>
        <color theme="1"/>
        <rFont val="ＭＳ ゴシック"/>
        <family val="3"/>
        <charset val="128"/>
      </rPr>
      <t>(B5:B14)</t>
    </r>
    <phoneticPr fontId="2"/>
  </si>
  <si>
    <r>
      <t xml:space="preserve">  =STDEV.</t>
    </r>
    <r>
      <rPr>
        <b/>
        <sz val="11"/>
        <color rgb="FFFF0000"/>
        <rFont val="ＭＳ ゴシック"/>
        <family val="3"/>
        <charset val="128"/>
      </rPr>
      <t>S</t>
    </r>
    <r>
      <rPr>
        <sz val="11"/>
        <color theme="1"/>
        <rFont val="ＭＳ ゴシック"/>
        <family val="3"/>
        <charset val="128"/>
      </rPr>
      <t>(B5:B14)</t>
    </r>
    <phoneticPr fontId="2"/>
  </si>
  <si>
    <t xml:space="preserve">y </t>
    <phoneticPr fontId="2"/>
  </si>
  <si>
    <t>e</t>
    <phoneticPr fontId="2"/>
  </si>
  <si>
    <t>e^2</t>
    <phoneticPr fontId="2"/>
  </si>
  <si>
    <t>y^</t>
    <phoneticPr fontId="2"/>
  </si>
  <si>
    <t>偏差</t>
    <rPh sb="0" eb="2">
      <t>ヘンサ</t>
    </rPh>
    <phoneticPr fontId="2"/>
  </si>
  <si>
    <t>平方</t>
    <rPh sb="0" eb="2">
      <t>ヘイホウ</t>
    </rPh>
    <phoneticPr fontId="2"/>
  </si>
  <si>
    <t>推定値</t>
    <rPh sb="0" eb="3">
      <t>スイテイチ</t>
    </rPh>
    <phoneticPr fontId="2"/>
  </si>
  <si>
    <t>μ＾</t>
    <phoneticPr fontId="2"/>
  </si>
  <si>
    <t>標準偏差</t>
    <rPh sb="0" eb="2">
      <t>ヒョウジュン</t>
    </rPh>
    <rPh sb="2" eb="4">
      <t>ヘンサ</t>
    </rPh>
    <phoneticPr fontId="2"/>
  </si>
  <si>
    <t>拡散x</t>
    <rPh sb="0" eb="2">
      <t>カクサン</t>
    </rPh>
    <phoneticPr fontId="2"/>
  </si>
  <si>
    <t>平均値の線</t>
    <rPh sb="0" eb="3">
      <t>ヘイキンチ</t>
    </rPh>
    <rPh sb="4" eb="5">
      <t>セン</t>
    </rPh>
    <phoneticPr fontId="2"/>
  </si>
  <si>
    <t>ｙ</t>
    <phoneticPr fontId="2"/>
  </si>
  <si>
    <t>x</t>
    <phoneticPr fontId="2"/>
  </si>
  <si>
    <t>偏差平方和（最小化）</t>
    <rPh sb="0" eb="2">
      <t>ヘンサ</t>
    </rPh>
    <rPh sb="2" eb="4">
      <t>ヘイホウ</t>
    </rPh>
    <rPh sb="4" eb="5">
      <t>ワ</t>
    </rPh>
    <rPh sb="6" eb="9">
      <t>サイショウカ</t>
    </rPh>
    <phoneticPr fontId="2"/>
  </si>
  <si>
    <t>動かすセル</t>
    <rPh sb="0" eb="1">
      <t>ウゴ</t>
    </rPh>
    <phoneticPr fontId="2"/>
  </si>
  <si>
    <t>不偏分散</t>
    <rPh sb="0" eb="2">
      <t>フヘン</t>
    </rPh>
    <rPh sb="2" eb="4">
      <t>ブンサン</t>
    </rPh>
    <phoneticPr fontId="2"/>
  </si>
  <si>
    <t>μ＾</t>
    <phoneticPr fontId="2"/>
  </si>
  <si>
    <t>密度</t>
    <rPh sb="0" eb="2">
      <t>ミツド</t>
    </rPh>
    <phoneticPr fontId="2"/>
  </si>
  <si>
    <t>発毛日</t>
    <rPh sb="0" eb="2">
      <t>ハツモウ</t>
    </rPh>
    <rPh sb="2" eb="3">
      <t>ビ</t>
    </rPh>
    <phoneticPr fontId="2"/>
  </si>
  <si>
    <t>確率密度</t>
    <rPh sb="0" eb="2">
      <t>カクリツ</t>
    </rPh>
    <rPh sb="2" eb="4">
      <t>ミツド</t>
    </rPh>
    <phoneticPr fontId="2"/>
  </si>
  <si>
    <t>正規分布</t>
    <rPh sb="0" eb="2">
      <t>セイキ</t>
    </rPh>
    <rPh sb="2" eb="4">
      <t>ブンプ</t>
    </rPh>
    <phoneticPr fontId="2"/>
  </si>
  <si>
    <t>平均線</t>
    <rPh sb="0" eb="2">
      <t>ヘイキン</t>
    </rPh>
    <rPh sb="2" eb="3">
      <t>セン</t>
    </rPh>
    <phoneticPr fontId="2"/>
  </si>
  <si>
    <t>水平y</t>
    <rPh sb="0" eb="2">
      <t>スイヘイ</t>
    </rPh>
    <phoneticPr fontId="2"/>
  </si>
  <si>
    <t>拡散ｘ</t>
    <rPh sb="0" eb="2">
      <t>カクサン</t>
    </rPh>
    <phoneticPr fontId="2"/>
  </si>
  <si>
    <t>発毛日y</t>
    <rPh sb="0" eb="2">
      <t>ハツモウ</t>
    </rPh>
    <rPh sb="2" eb="3">
      <t>ビ</t>
    </rPh>
    <phoneticPr fontId="2"/>
  </si>
  <si>
    <t>正規分布の確率密度</t>
    <rPh sb="0" eb="2">
      <t>セイキ</t>
    </rPh>
    <rPh sb="2" eb="4">
      <t>ブンプ</t>
    </rPh>
    <rPh sb="5" eb="7">
      <t>カクリツ</t>
    </rPh>
    <rPh sb="7" eb="9">
      <t>ミツド</t>
    </rPh>
    <phoneticPr fontId="2"/>
  </si>
  <si>
    <r>
      <t xml:space="preserve">        =NORM.DIST(</t>
    </r>
    <r>
      <rPr>
        <sz val="11"/>
        <color theme="1"/>
        <rFont val="ＭＳ Ｐゴシック"/>
        <family val="3"/>
        <charset val="128"/>
        <scheme val="minor"/>
      </rPr>
      <t>y</t>
    </r>
    <r>
      <rPr>
        <i/>
        <vertAlign val="subscript"/>
        <sz val="11"/>
        <color theme="1"/>
        <rFont val="ＭＳ Ｐゴシック"/>
        <family val="3"/>
        <charset val="128"/>
        <scheme val="minor"/>
      </rPr>
      <t>i</t>
    </r>
    <r>
      <rPr>
        <sz val="11"/>
        <color theme="1"/>
        <rFont val="ＭＳ Ｐゴシック"/>
        <family val="2"/>
        <charset val="128"/>
        <scheme val="minor"/>
      </rPr>
      <t>, μ^, σ^, FALSE)</t>
    </r>
    <phoneticPr fontId="2"/>
  </si>
  <si>
    <t>P.標準偏差</t>
    <phoneticPr fontId="2"/>
  </si>
  <si>
    <t xml:space="preserve"> S.標準偏差</t>
    <rPh sb="3" eb="5">
      <t>ヒョウジュン</t>
    </rPh>
    <rPh sb="5" eb="7">
      <t>ヘンサ</t>
    </rPh>
    <phoneticPr fontId="2"/>
  </si>
  <si>
    <t>ln（積の積）</t>
    <rPh sb="3" eb="4">
      <t>セキ</t>
    </rPh>
    <rPh sb="5" eb="6">
      <t>セキ</t>
    </rPh>
    <phoneticPr fontId="2"/>
  </si>
  <si>
    <t>μ=</t>
    <phoneticPr fontId="2"/>
  </si>
  <si>
    <t>σ=</t>
    <phoneticPr fontId="2"/>
  </si>
  <si>
    <t>ｘ</t>
    <phoneticPr fontId="2"/>
  </si>
  <si>
    <t>N(0, 1)</t>
    <phoneticPr fontId="2"/>
  </si>
  <si>
    <t>N(0, 0.5)</t>
    <phoneticPr fontId="2"/>
  </si>
  <si>
    <t>N(0, 0.3)</t>
    <phoneticPr fontId="2"/>
  </si>
  <si>
    <r>
      <t>Norm.dist( x, μ，σ，</t>
    </r>
    <r>
      <rPr>
        <b/>
        <sz val="11"/>
        <color rgb="FFFF0000"/>
        <rFont val="ＭＳ Ｐゴシック"/>
        <family val="3"/>
        <charset val="128"/>
        <scheme val="minor"/>
      </rPr>
      <t>false</t>
    </r>
    <r>
      <rPr>
        <sz val="11"/>
        <color theme="1"/>
        <rFont val="ＭＳ Ｐゴシック"/>
        <family val="2"/>
        <charset val="128"/>
        <scheme val="minor"/>
      </rPr>
      <t>)</t>
    </r>
    <phoneticPr fontId="2"/>
  </si>
  <si>
    <r>
      <t>Norm.dist( x, μ，σ，</t>
    </r>
    <r>
      <rPr>
        <b/>
        <sz val="11"/>
        <color rgb="FFFF0000"/>
        <rFont val="ＭＳ Ｐゴシック"/>
        <family val="3"/>
        <charset val="128"/>
        <scheme val="minor"/>
      </rPr>
      <t>true</t>
    </r>
    <r>
      <rPr>
        <sz val="11"/>
        <color theme="1"/>
        <rFont val="ＭＳ Ｐゴシック"/>
        <family val="2"/>
        <charset val="128"/>
        <scheme val="minor"/>
      </rPr>
      <t>)</t>
    </r>
    <phoneticPr fontId="2"/>
  </si>
  <si>
    <r>
      <t xml:space="preserve">確率密度関数 </t>
    </r>
    <r>
      <rPr>
        <i/>
        <sz val="11"/>
        <color theme="1"/>
        <rFont val="ＭＳ Ｐゴシック"/>
        <family val="3"/>
        <charset val="128"/>
        <scheme val="minor"/>
      </rPr>
      <t xml:space="preserve"> f</t>
    </r>
    <r>
      <rPr>
        <sz val="11"/>
        <color theme="1"/>
        <rFont val="ＭＳ Ｐゴシック"/>
        <family val="3"/>
        <charset val="128"/>
        <scheme val="minor"/>
      </rPr>
      <t xml:space="preserve"> (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sz val="11"/>
        <color theme="1"/>
        <rFont val="ＭＳ Ｐゴシック"/>
        <family val="3"/>
        <charset val="128"/>
        <scheme val="minor"/>
      </rPr>
      <t>)</t>
    </r>
    <rPh sb="0" eb="2">
      <t>カクリツ</t>
    </rPh>
    <rPh sb="2" eb="4">
      <t>ミツド</t>
    </rPh>
    <rPh sb="4" eb="6">
      <t>カンスウ</t>
    </rPh>
    <phoneticPr fontId="2"/>
  </si>
  <si>
    <r>
      <t xml:space="preserve">累積分布関数 </t>
    </r>
    <r>
      <rPr>
        <i/>
        <sz val="11"/>
        <color theme="1"/>
        <rFont val="ＭＳ Ｐゴシック"/>
        <family val="3"/>
        <charset val="128"/>
        <scheme val="minor"/>
      </rPr>
      <t>F (x)</t>
    </r>
    <rPh sb="0" eb="2">
      <t>ルイセキ</t>
    </rPh>
    <rPh sb="2" eb="4">
      <t>ブンプ</t>
    </rPh>
    <rPh sb="4" eb="6">
      <t>カンスウ</t>
    </rPh>
    <phoneticPr fontId="2"/>
  </si>
  <si>
    <t>対照群</t>
    <rPh sb="0" eb="2">
      <t>タイショウ</t>
    </rPh>
    <rPh sb="2" eb="3">
      <t>グン</t>
    </rPh>
    <phoneticPr fontId="2"/>
  </si>
  <si>
    <t>小さい順</t>
    <rPh sb="0" eb="1">
      <t>チイ</t>
    </rPh>
    <rPh sb="3" eb="4">
      <t>ジュン</t>
    </rPh>
    <phoneticPr fontId="2"/>
  </si>
  <si>
    <t>中用量群： 打ち切りが１匹</t>
  </si>
  <si>
    <t>対照群：確率密度と上側確率</t>
  </si>
  <si>
    <t>高用量群： 確率密度の積</t>
  </si>
  <si>
    <t>確率密度とは何か</t>
  </si>
  <si>
    <t>正規分布の確率密度関数</t>
  </si>
  <si>
    <t>高用量群： 最小２ 乗平均</t>
  </si>
  <si>
    <t>実験結果・発毛までの日数</t>
  </si>
  <si>
    <t>黒須真介（２０１７），探索的薬理試験データに対する種々の解析方法の適用と比較，日薬理誌，150，4－9．https://www.jstage.jst.go.jp/article/fpj/150/1/150_4/_pdf/-char/ja</t>
  </si>
  <si>
    <t xml:space="preserve">表1　事例1：発毛試験  Download (PDF)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</si>
</sst>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000"/>
    <numFmt numFmtId="178" formatCode="0.000"/>
    <numFmt numFmtId="179" formatCode="0.0"/>
    <numFmt numFmtId="180" formatCode="0.00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i/>
      <vertAlign val="subscript"/>
      <sz val="11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/>
  </cellStyleXfs>
  <cellXfs count="1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4" fillId="0" borderId="5" xfId="0" applyFont="1" applyBorder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178" fontId="0" fillId="0" borderId="0" xfId="0" applyNumberFormat="1">
      <alignment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177" fontId="0" fillId="0" borderId="5" xfId="0" applyNumberFormat="1" applyBorder="1">
      <alignment vertical="center"/>
    </xf>
    <xf numFmtId="177" fontId="0" fillId="0" borderId="0" xfId="0" applyNumberFormat="1" applyBorder="1">
      <alignment vertical="center"/>
    </xf>
    <xf numFmtId="177" fontId="0" fillId="0" borderId="6" xfId="0" applyNumberFormat="1" applyBorder="1">
      <alignment vertical="center"/>
    </xf>
    <xf numFmtId="11" fontId="0" fillId="0" borderId="6" xfId="0" applyNumberFormat="1" applyBorder="1">
      <alignment vertical="center"/>
    </xf>
    <xf numFmtId="2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0" fontId="0" fillId="0" borderId="8" xfId="0" applyBorder="1" applyAlignment="1">
      <alignment horizontal="right"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  <xf numFmtId="11" fontId="0" fillId="0" borderId="10" xfId="0" applyNumberFormat="1" applyBorder="1">
      <alignment vertical="center"/>
    </xf>
    <xf numFmtId="2" fontId="0" fillId="0" borderId="8" xfId="0" applyNumberFormat="1" applyBorder="1">
      <alignment vertical="center"/>
    </xf>
    <xf numFmtId="178" fontId="0" fillId="0" borderId="5" xfId="0" applyNumberFormat="1" applyBorder="1" applyAlignment="1">
      <alignment horizontal="right" vertical="center"/>
    </xf>
    <xf numFmtId="178" fontId="0" fillId="0" borderId="6" xfId="0" applyNumberFormat="1" applyBorder="1" applyAlignment="1">
      <alignment horizontal="right" vertical="center"/>
    </xf>
    <xf numFmtId="178" fontId="0" fillId="0" borderId="6" xfId="0" applyNumberFormat="1" applyBorder="1">
      <alignment vertical="center"/>
    </xf>
    <xf numFmtId="0" fontId="0" fillId="0" borderId="6" xfId="0" applyFill="1" applyBorder="1" applyAlignment="1">
      <alignment horizontal="center" vertical="center"/>
    </xf>
    <xf numFmtId="177" fontId="0" fillId="0" borderId="12" xfId="0" applyNumberFormat="1" applyBorder="1">
      <alignment vertical="center"/>
    </xf>
    <xf numFmtId="0" fontId="7" fillId="0" borderId="6" xfId="0" quotePrefix="1" applyFont="1" applyBorder="1">
      <alignment vertical="center"/>
    </xf>
    <xf numFmtId="0" fontId="0" fillId="0" borderId="0" xfId="0" quotePrefix="1">
      <alignment vertical="center"/>
    </xf>
    <xf numFmtId="0" fontId="7" fillId="0" borderId="0" xfId="0" quotePrefix="1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0" xfId="0" applyNumberFormat="1" applyBorder="1" applyAlignment="1">
      <alignment horizontal="center" vertical="center"/>
    </xf>
    <xf numFmtId="179" fontId="0" fillId="0" borderId="6" xfId="0" applyNumberFormat="1" applyBorder="1" applyAlignment="1">
      <alignment horizontal="center" vertical="center"/>
    </xf>
    <xf numFmtId="180" fontId="0" fillId="0" borderId="0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180" fontId="9" fillId="4" borderId="13" xfId="0" applyNumberFormat="1" applyFont="1" applyFill="1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178" fontId="9" fillId="4" borderId="15" xfId="0" applyNumberFormat="1" applyFont="1" applyFill="1" applyBorder="1" applyAlignment="1">
      <alignment horizontal="right" vertical="center"/>
    </xf>
    <xf numFmtId="178" fontId="9" fillId="4" borderId="16" xfId="0" applyNumberFormat="1" applyFont="1" applyFill="1" applyBorder="1" applyAlignment="1">
      <alignment horizontal="right" vertical="center"/>
    </xf>
    <xf numFmtId="11" fontId="0" fillId="0" borderId="0" xfId="0" applyNumberFormat="1" applyBorder="1">
      <alignment vertical="center"/>
    </xf>
    <xf numFmtId="2" fontId="9" fillId="3" borderId="13" xfId="0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177" fontId="0" fillId="0" borderId="17" xfId="0" applyNumberFormat="1" applyBorder="1">
      <alignment vertical="center"/>
    </xf>
    <xf numFmtId="177" fontId="0" fillId="0" borderId="18" xfId="0" applyNumberFormat="1" applyBorder="1">
      <alignment vertical="center"/>
    </xf>
    <xf numFmtId="0" fontId="0" fillId="0" borderId="12" xfId="0" applyBorder="1">
      <alignment vertical="center"/>
    </xf>
    <xf numFmtId="178" fontId="0" fillId="0" borderId="5" xfId="0" applyNumberFormat="1" applyBorder="1">
      <alignment vertical="center"/>
    </xf>
    <xf numFmtId="178" fontId="0" fillId="0" borderId="11" xfId="0" applyNumberFormat="1" applyBorder="1">
      <alignment vertical="center"/>
    </xf>
    <xf numFmtId="178" fontId="0" fillId="0" borderId="10" xfId="0" applyNumberFormat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center" vertical="center"/>
    </xf>
    <xf numFmtId="179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176" fontId="0" fillId="0" borderId="9" xfId="0" applyNumberFormat="1" applyBorder="1" applyAlignment="1">
      <alignment horizontal="right" vertical="center"/>
    </xf>
    <xf numFmtId="180" fontId="0" fillId="0" borderId="0" xfId="0" applyNumberFormat="1">
      <alignment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180" fontId="0" fillId="0" borderId="18" xfId="0" applyNumberFormat="1" applyBorder="1">
      <alignment vertical="center"/>
    </xf>
    <xf numFmtId="180" fontId="0" fillId="0" borderId="0" xfId="0" applyNumberFormat="1" applyBorder="1">
      <alignment vertical="center"/>
    </xf>
    <xf numFmtId="180" fontId="0" fillId="0" borderId="9" xfId="0" applyNumberFormat="1" applyBorder="1">
      <alignment vertical="center"/>
    </xf>
    <xf numFmtId="176" fontId="0" fillId="0" borderId="8" xfId="0" applyNumberFormat="1" applyBorder="1" applyAlignment="1">
      <alignment horizontal="right" vertical="center"/>
    </xf>
    <xf numFmtId="180" fontId="0" fillId="0" borderId="19" xfId="0" applyNumberFormat="1" applyBorder="1">
      <alignment vertical="center"/>
    </xf>
    <xf numFmtId="180" fontId="0" fillId="0" borderId="7" xfId="0" applyNumberFormat="1" applyBorder="1">
      <alignment vertical="center"/>
    </xf>
    <xf numFmtId="180" fontId="0" fillId="0" borderId="8" xfId="0" applyNumberFormat="1" applyBorder="1">
      <alignment vertical="center"/>
    </xf>
    <xf numFmtId="178" fontId="0" fillId="0" borderId="0" xfId="0" applyNumberFormat="1" applyBorder="1">
      <alignment vertical="center"/>
    </xf>
    <xf numFmtId="0" fontId="7" fillId="0" borderId="0" xfId="0" quotePrefix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1" fontId="0" fillId="0" borderId="5" xfId="0" applyNumberFormat="1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11" fontId="0" fillId="0" borderId="7" xfId="0" applyNumberFormat="1" applyBorder="1" applyAlignment="1">
      <alignment horizontal="center" vertical="center"/>
    </xf>
    <xf numFmtId="0" fontId="3" fillId="0" borderId="3" xfId="2" applyFill="1" applyBorder="1" applyAlignment="1">
      <alignment horizontal="center"/>
    </xf>
    <xf numFmtId="0" fontId="3" fillId="2" borderId="2" xfId="2" applyFill="1" applyBorder="1" applyAlignment="1">
      <alignment horizontal="center"/>
    </xf>
    <xf numFmtId="0" fontId="3" fillId="0" borderId="2" xfId="2" applyFill="1" applyBorder="1" applyAlignment="1">
      <alignment horizontal="center"/>
    </xf>
    <xf numFmtId="0" fontId="3" fillId="0" borderId="4" xfId="2" applyFill="1" applyBorder="1" applyAlignment="1">
      <alignment horizont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692038495188109E-2"/>
          <c:y val="3.7962962962962976E-2"/>
          <c:w val="0.88704418197725288"/>
          <c:h val="0.8777857976086322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FF0000">
                    <a:alpha val="98000"/>
                  </a:srgbClr>
                </a:solidFill>
              </a:ln>
              <a:effectLst/>
            </c:spPr>
          </c:marker>
          <c:xVal>
            <c:numRef>
              <c:f>'ス 22'!$B$5:$B$14</c:f>
              <c:numCache>
                <c:formatCode>General</c:formatCode>
                <c:ptCount val="10"/>
                <c:pt idx="0">
                  <c:v>0.95</c:v>
                </c:pt>
                <c:pt idx="1">
                  <c:v>1.05</c:v>
                </c:pt>
                <c:pt idx="2">
                  <c:v>0.9</c:v>
                </c:pt>
                <c:pt idx="3">
                  <c:v>1</c:v>
                </c:pt>
                <c:pt idx="4">
                  <c:v>1.1000000000000001</c:v>
                </c:pt>
                <c:pt idx="5">
                  <c:v>0.95</c:v>
                </c:pt>
                <c:pt idx="6">
                  <c:v>1.05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'ス 22'!$C$5:$C$14</c:f>
              <c:numCache>
                <c:formatCode>General</c:formatCode>
                <c:ptCount val="1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21</c:v>
                </c:pt>
                <c:pt idx="6">
                  <c:v>21</c:v>
                </c:pt>
                <c:pt idx="7">
                  <c:v>23</c:v>
                </c:pt>
                <c:pt idx="8">
                  <c:v>26</c:v>
                </c:pt>
                <c:pt idx="9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39-4A46-9556-08FA021391FB}"/>
            </c:ext>
          </c:extLst>
        </c:ser>
        <c:ser>
          <c:idx val="1"/>
          <c:order val="1"/>
          <c:tx>
            <c:v>平均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'ス 22'!$L$8:$L$9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'ス 22'!$K$8:$K$9</c:f>
              <c:numCache>
                <c:formatCode>General</c:formatCode>
                <c:ptCount val="2"/>
                <c:pt idx="0">
                  <c:v>18.499999963378905</c:v>
                </c:pt>
                <c:pt idx="1">
                  <c:v>18.499999963378905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39-4A46-9556-08FA02139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039800"/>
        <c:axId val="593041768"/>
      </c:scatterChart>
      <c:valAx>
        <c:axId val="593039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3041768"/>
        <c:crosses val="autoZero"/>
        <c:crossBetween val="midCat"/>
      </c:valAx>
      <c:valAx>
        <c:axId val="59304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3039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63394422858715"/>
          <c:y val="6.2100659969025411E-2"/>
          <c:w val="0.89893174327046332"/>
          <c:h val="0.8422448235637212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'ス 27‐8'!$B$7:$B$37</c:f>
              <c:numCache>
                <c:formatCode>0.0</c:formatCode>
                <c:ptCount val="31"/>
                <c:pt idx="0">
                  <c:v>-3</c:v>
                </c:pt>
                <c:pt idx="1">
                  <c:v>-2.8</c:v>
                </c:pt>
                <c:pt idx="2">
                  <c:v>-2.6</c:v>
                </c:pt>
                <c:pt idx="3">
                  <c:v>-2.4</c:v>
                </c:pt>
                <c:pt idx="4">
                  <c:v>-2.2000000000000002</c:v>
                </c:pt>
                <c:pt idx="5">
                  <c:v>-2</c:v>
                </c:pt>
                <c:pt idx="6">
                  <c:v>-1.8</c:v>
                </c:pt>
                <c:pt idx="7">
                  <c:v>-1.6</c:v>
                </c:pt>
                <c:pt idx="8">
                  <c:v>-1.4</c:v>
                </c:pt>
                <c:pt idx="9">
                  <c:v>-1.2</c:v>
                </c:pt>
                <c:pt idx="10">
                  <c:v>-1</c:v>
                </c:pt>
                <c:pt idx="11">
                  <c:v>-0.8</c:v>
                </c:pt>
                <c:pt idx="12">
                  <c:v>-0.6</c:v>
                </c:pt>
                <c:pt idx="13">
                  <c:v>-0.4</c:v>
                </c:pt>
                <c:pt idx="14">
                  <c:v>-0.2</c:v>
                </c:pt>
                <c:pt idx="15">
                  <c:v>0</c:v>
                </c:pt>
                <c:pt idx="16">
                  <c:v>0.2</c:v>
                </c:pt>
                <c:pt idx="17">
                  <c:v>0.4</c:v>
                </c:pt>
                <c:pt idx="18">
                  <c:v>0.6</c:v>
                </c:pt>
                <c:pt idx="19">
                  <c:v>0.8</c:v>
                </c:pt>
                <c:pt idx="20">
                  <c:v>1</c:v>
                </c:pt>
                <c:pt idx="21">
                  <c:v>1.2</c:v>
                </c:pt>
                <c:pt idx="22">
                  <c:v>1.4</c:v>
                </c:pt>
                <c:pt idx="23">
                  <c:v>1.6</c:v>
                </c:pt>
                <c:pt idx="24">
                  <c:v>1.8</c:v>
                </c:pt>
                <c:pt idx="25">
                  <c:v>2</c:v>
                </c:pt>
                <c:pt idx="26">
                  <c:v>2.2000000000000002</c:v>
                </c:pt>
                <c:pt idx="27">
                  <c:v>2.4</c:v>
                </c:pt>
                <c:pt idx="28">
                  <c:v>2.6</c:v>
                </c:pt>
                <c:pt idx="29">
                  <c:v>2.80000000000001</c:v>
                </c:pt>
                <c:pt idx="30">
                  <c:v>3.0000000000000102</c:v>
                </c:pt>
              </c:numCache>
            </c:numRef>
          </c:xVal>
          <c:yVal>
            <c:numRef>
              <c:f>'ス 27‐8'!$C$7:$C$37</c:f>
              <c:numCache>
                <c:formatCode>0.0000</c:formatCode>
                <c:ptCount val="31"/>
                <c:pt idx="0">
                  <c:v>4.4318484119380075E-3</c:v>
                </c:pt>
                <c:pt idx="1">
                  <c:v>7.9154515829799686E-3</c:v>
                </c:pt>
                <c:pt idx="2">
                  <c:v>1.3582969233685613E-2</c:v>
                </c:pt>
                <c:pt idx="3">
                  <c:v>2.2394530294842899E-2</c:v>
                </c:pt>
                <c:pt idx="4">
                  <c:v>3.5474592846231424E-2</c:v>
                </c:pt>
                <c:pt idx="5">
                  <c:v>5.3990966513188063E-2</c:v>
                </c:pt>
                <c:pt idx="6">
                  <c:v>7.8950158300894149E-2</c:v>
                </c:pt>
                <c:pt idx="7">
                  <c:v>0.11092083467945554</c:v>
                </c:pt>
                <c:pt idx="8">
                  <c:v>0.14972746563574488</c:v>
                </c:pt>
                <c:pt idx="9">
                  <c:v>0.19418605498321295</c:v>
                </c:pt>
                <c:pt idx="10">
                  <c:v>0.24197072451914337</c:v>
                </c:pt>
                <c:pt idx="11">
                  <c:v>0.28969155276148273</c:v>
                </c:pt>
                <c:pt idx="12">
                  <c:v>0.33322460289179967</c:v>
                </c:pt>
                <c:pt idx="13">
                  <c:v>0.36827014030332333</c:v>
                </c:pt>
                <c:pt idx="14">
                  <c:v>0.39104269397545588</c:v>
                </c:pt>
                <c:pt idx="15">
                  <c:v>0.3989422804014327</c:v>
                </c:pt>
                <c:pt idx="16">
                  <c:v>0.39104269397545588</c:v>
                </c:pt>
                <c:pt idx="17">
                  <c:v>0.36827014030332333</c:v>
                </c:pt>
                <c:pt idx="18">
                  <c:v>0.33322460289179967</c:v>
                </c:pt>
                <c:pt idx="19">
                  <c:v>0.28969155276148273</c:v>
                </c:pt>
                <c:pt idx="20">
                  <c:v>0.24197072451914337</c:v>
                </c:pt>
                <c:pt idx="21">
                  <c:v>0.19418605498321295</c:v>
                </c:pt>
                <c:pt idx="22">
                  <c:v>0.14972746563574488</c:v>
                </c:pt>
                <c:pt idx="23">
                  <c:v>0.11092083467945554</c:v>
                </c:pt>
                <c:pt idx="24">
                  <c:v>7.8950158300894149E-2</c:v>
                </c:pt>
                <c:pt idx="25">
                  <c:v>5.3990966513188063E-2</c:v>
                </c:pt>
                <c:pt idx="26">
                  <c:v>3.5474592846231424E-2</c:v>
                </c:pt>
                <c:pt idx="27">
                  <c:v>2.2394530294842899E-2</c:v>
                </c:pt>
                <c:pt idx="28">
                  <c:v>1.3582969233685613E-2</c:v>
                </c:pt>
                <c:pt idx="29">
                  <c:v>7.915451582979743E-3</c:v>
                </c:pt>
                <c:pt idx="30">
                  <c:v>4.431848411937874E-3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D0-47C0-AFAC-3156E9C2DAB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'ス 27‐8'!$B$7:$B$37</c:f>
              <c:numCache>
                <c:formatCode>0.0</c:formatCode>
                <c:ptCount val="31"/>
                <c:pt idx="0">
                  <c:v>-3</c:v>
                </c:pt>
                <c:pt idx="1">
                  <c:v>-2.8</c:v>
                </c:pt>
                <c:pt idx="2">
                  <c:v>-2.6</c:v>
                </c:pt>
                <c:pt idx="3">
                  <c:v>-2.4</c:v>
                </c:pt>
                <c:pt idx="4">
                  <c:v>-2.2000000000000002</c:v>
                </c:pt>
                <c:pt idx="5">
                  <c:v>-2</c:v>
                </c:pt>
                <c:pt idx="6">
                  <c:v>-1.8</c:v>
                </c:pt>
                <c:pt idx="7">
                  <c:v>-1.6</c:v>
                </c:pt>
                <c:pt idx="8">
                  <c:v>-1.4</c:v>
                </c:pt>
                <c:pt idx="9">
                  <c:v>-1.2</c:v>
                </c:pt>
                <c:pt idx="10">
                  <c:v>-1</c:v>
                </c:pt>
                <c:pt idx="11">
                  <c:v>-0.8</c:v>
                </c:pt>
                <c:pt idx="12">
                  <c:v>-0.6</c:v>
                </c:pt>
                <c:pt idx="13">
                  <c:v>-0.4</c:v>
                </c:pt>
                <c:pt idx="14">
                  <c:v>-0.2</c:v>
                </c:pt>
                <c:pt idx="15">
                  <c:v>0</c:v>
                </c:pt>
                <c:pt idx="16">
                  <c:v>0.2</c:v>
                </c:pt>
                <c:pt idx="17">
                  <c:v>0.4</c:v>
                </c:pt>
                <c:pt idx="18">
                  <c:v>0.6</c:v>
                </c:pt>
                <c:pt idx="19">
                  <c:v>0.8</c:v>
                </c:pt>
                <c:pt idx="20">
                  <c:v>1</c:v>
                </c:pt>
                <c:pt idx="21">
                  <c:v>1.2</c:v>
                </c:pt>
                <c:pt idx="22">
                  <c:v>1.4</c:v>
                </c:pt>
                <c:pt idx="23">
                  <c:v>1.6</c:v>
                </c:pt>
                <c:pt idx="24">
                  <c:v>1.8</c:v>
                </c:pt>
                <c:pt idx="25">
                  <c:v>2</c:v>
                </c:pt>
                <c:pt idx="26">
                  <c:v>2.2000000000000002</c:v>
                </c:pt>
                <c:pt idx="27">
                  <c:v>2.4</c:v>
                </c:pt>
                <c:pt idx="28">
                  <c:v>2.6</c:v>
                </c:pt>
                <c:pt idx="29">
                  <c:v>2.80000000000001</c:v>
                </c:pt>
                <c:pt idx="30">
                  <c:v>3.0000000000000102</c:v>
                </c:pt>
              </c:numCache>
            </c:numRef>
          </c:xVal>
          <c:yVal>
            <c:numRef>
              <c:f>'ス 27‐8'!$D$7:$D$37</c:f>
              <c:numCache>
                <c:formatCode>0.0000</c:formatCode>
                <c:ptCount val="31"/>
                <c:pt idx="0">
                  <c:v>1.2151765699646572E-8</c:v>
                </c:pt>
                <c:pt idx="1">
                  <c:v>1.2365241000331715E-7</c:v>
                </c:pt>
                <c:pt idx="2">
                  <c:v>1.0722070689395229E-6</c:v>
                </c:pt>
                <c:pt idx="3">
                  <c:v>7.9225981820641506E-6</c:v>
                </c:pt>
                <c:pt idx="4">
                  <c:v>4.9884942580107071E-5</c:v>
                </c:pt>
                <c:pt idx="5">
                  <c:v>2.6766045152977074E-4</c:v>
                </c:pt>
                <c:pt idx="6">
                  <c:v>1.2238038602275438E-3</c:v>
                </c:pt>
                <c:pt idx="7">
                  <c:v>4.7681764029296808E-3</c:v>
                </c:pt>
                <c:pt idx="8">
                  <c:v>1.5830903165959937E-2</c:v>
                </c:pt>
                <c:pt idx="9">
                  <c:v>4.4789060589685799E-2</c:v>
                </c:pt>
                <c:pt idx="10">
                  <c:v>0.10798193302637613</c:v>
                </c:pt>
                <c:pt idx="11">
                  <c:v>0.22184166935891109</c:v>
                </c:pt>
                <c:pt idx="12">
                  <c:v>0.3883721099664259</c:v>
                </c:pt>
                <c:pt idx="13">
                  <c:v>0.57938310552296546</c:v>
                </c:pt>
                <c:pt idx="14">
                  <c:v>0.73654028060664667</c:v>
                </c:pt>
                <c:pt idx="15">
                  <c:v>0.79788456080286541</c:v>
                </c:pt>
                <c:pt idx="16">
                  <c:v>0.73654028060664667</c:v>
                </c:pt>
                <c:pt idx="17">
                  <c:v>0.57938310552296546</c:v>
                </c:pt>
                <c:pt idx="18">
                  <c:v>0.3883721099664259</c:v>
                </c:pt>
                <c:pt idx="19">
                  <c:v>0.22184166935891109</c:v>
                </c:pt>
                <c:pt idx="20">
                  <c:v>0.10798193302637613</c:v>
                </c:pt>
                <c:pt idx="21">
                  <c:v>4.4789060589685799E-2</c:v>
                </c:pt>
                <c:pt idx="22">
                  <c:v>1.5830903165959937E-2</c:v>
                </c:pt>
                <c:pt idx="23">
                  <c:v>4.7681764029296808E-3</c:v>
                </c:pt>
                <c:pt idx="24">
                  <c:v>1.2238038602275438E-3</c:v>
                </c:pt>
                <c:pt idx="25">
                  <c:v>2.6766045152977074E-4</c:v>
                </c:pt>
                <c:pt idx="26">
                  <c:v>4.9884942580107071E-5</c:v>
                </c:pt>
                <c:pt idx="27">
                  <c:v>7.9225981820641506E-6</c:v>
                </c:pt>
                <c:pt idx="28">
                  <c:v>1.0722070689395229E-6</c:v>
                </c:pt>
                <c:pt idx="29">
                  <c:v>1.2365241000330306E-7</c:v>
                </c:pt>
                <c:pt idx="30">
                  <c:v>1.2151765699645105E-8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D0-47C0-AFAC-3156E9C2DAB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'ス 27‐8'!$B$7:$B$37</c:f>
              <c:numCache>
                <c:formatCode>0.0</c:formatCode>
                <c:ptCount val="31"/>
                <c:pt idx="0">
                  <c:v>-3</c:v>
                </c:pt>
                <c:pt idx="1">
                  <c:v>-2.8</c:v>
                </c:pt>
                <c:pt idx="2">
                  <c:v>-2.6</c:v>
                </c:pt>
                <c:pt idx="3">
                  <c:v>-2.4</c:v>
                </c:pt>
                <c:pt idx="4">
                  <c:v>-2.2000000000000002</c:v>
                </c:pt>
                <c:pt idx="5">
                  <c:v>-2</c:v>
                </c:pt>
                <c:pt idx="6">
                  <c:v>-1.8</c:v>
                </c:pt>
                <c:pt idx="7">
                  <c:v>-1.6</c:v>
                </c:pt>
                <c:pt idx="8">
                  <c:v>-1.4</c:v>
                </c:pt>
                <c:pt idx="9">
                  <c:v>-1.2</c:v>
                </c:pt>
                <c:pt idx="10">
                  <c:v>-1</c:v>
                </c:pt>
                <c:pt idx="11">
                  <c:v>-0.8</c:v>
                </c:pt>
                <c:pt idx="12">
                  <c:v>-0.6</c:v>
                </c:pt>
                <c:pt idx="13">
                  <c:v>-0.4</c:v>
                </c:pt>
                <c:pt idx="14">
                  <c:v>-0.2</c:v>
                </c:pt>
                <c:pt idx="15">
                  <c:v>0</c:v>
                </c:pt>
                <c:pt idx="16">
                  <c:v>0.2</c:v>
                </c:pt>
                <c:pt idx="17">
                  <c:v>0.4</c:v>
                </c:pt>
                <c:pt idx="18">
                  <c:v>0.6</c:v>
                </c:pt>
                <c:pt idx="19">
                  <c:v>0.8</c:v>
                </c:pt>
                <c:pt idx="20">
                  <c:v>1</c:v>
                </c:pt>
                <c:pt idx="21">
                  <c:v>1.2</c:v>
                </c:pt>
                <c:pt idx="22">
                  <c:v>1.4</c:v>
                </c:pt>
                <c:pt idx="23">
                  <c:v>1.6</c:v>
                </c:pt>
                <c:pt idx="24">
                  <c:v>1.8</c:v>
                </c:pt>
                <c:pt idx="25">
                  <c:v>2</c:v>
                </c:pt>
                <c:pt idx="26">
                  <c:v>2.2000000000000002</c:v>
                </c:pt>
                <c:pt idx="27">
                  <c:v>2.4</c:v>
                </c:pt>
                <c:pt idx="28">
                  <c:v>2.6</c:v>
                </c:pt>
                <c:pt idx="29">
                  <c:v>2.80000000000001</c:v>
                </c:pt>
                <c:pt idx="30">
                  <c:v>3.0000000000000102</c:v>
                </c:pt>
              </c:numCache>
            </c:numRef>
          </c:xVal>
          <c:yVal>
            <c:numRef>
              <c:f>'ス 27‐8'!$E$7:$E$37</c:f>
              <c:numCache>
                <c:formatCode>0.0000</c:formatCode>
                <c:ptCount val="31"/>
                <c:pt idx="0">
                  <c:v>2.56486620890214E-22</c:v>
                </c:pt>
                <c:pt idx="1">
                  <c:v>1.6138061905814307E-19</c:v>
                </c:pt>
                <c:pt idx="2">
                  <c:v>6.510558843973735E-17</c:v>
                </c:pt>
                <c:pt idx="3">
                  <c:v>1.6840903611789642E-14</c:v>
                </c:pt>
                <c:pt idx="4">
                  <c:v>2.7931402433965413E-12</c:v>
                </c:pt>
                <c:pt idx="5">
                  <c:v>2.9703000624507172E-10</c:v>
                </c:pt>
                <c:pt idx="6">
                  <c:v>2.0252942832744286E-8</c:v>
                </c:pt>
                <c:pt idx="7">
                  <c:v>8.8543396950730096E-7</c:v>
                </c:pt>
                <c:pt idx="8">
                  <c:v>2.4820152902099967E-5</c:v>
                </c:pt>
                <c:pt idx="9">
                  <c:v>4.4610075254961789E-4</c:v>
                </c:pt>
                <c:pt idx="10">
                  <c:v>5.140929987637018E-3</c:v>
                </c:pt>
                <c:pt idx="11">
                  <c:v>3.7986620079324775E-2</c:v>
                </c:pt>
                <c:pt idx="12">
                  <c:v>0.17996988837729355</c:v>
                </c:pt>
                <c:pt idx="13">
                  <c:v>0.54670024891997859</c:v>
                </c:pt>
                <c:pt idx="14">
                  <c:v>1.0648266850745074</c:v>
                </c:pt>
                <c:pt idx="15">
                  <c:v>1.329807601338109</c:v>
                </c:pt>
                <c:pt idx="16">
                  <c:v>1.0648266850745074</c:v>
                </c:pt>
                <c:pt idx="17">
                  <c:v>0.54670024891997859</c:v>
                </c:pt>
                <c:pt idx="18">
                  <c:v>0.17996988837729355</c:v>
                </c:pt>
                <c:pt idx="19">
                  <c:v>3.7986620079324775E-2</c:v>
                </c:pt>
                <c:pt idx="20">
                  <c:v>5.140929987637018E-3</c:v>
                </c:pt>
                <c:pt idx="21">
                  <c:v>4.4610075254961789E-4</c:v>
                </c:pt>
                <c:pt idx="22">
                  <c:v>2.4820152902099967E-5</c:v>
                </c:pt>
                <c:pt idx="23">
                  <c:v>8.8543396950730096E-7</c:v>
                </c:pt>
                <c:pt idx="24">
                  <c:v>2.0252942832744286E-8</c:v>
                </c:pt>
                <c:pt idx="25">
                  <c:v>2.9703000624507172E-10</c:v>
                </c:pt>
                <c:pt idx="26">
                  <c:v>2.7931402433965413E-12</c:v>
                </c:pt>
                <c:pt idx="27">
                  <c:v>1.6840903611789642E-14</c:v>
                </c:pt>
                <c:pt idx="28">
                  <c:v>6.510558843973735E-17</c:v>
                </c:pt>
                <c:pt idx="29">
                  <c:v>1.6138061905809261E-19</c:v>
                </c:pt>
                <c:pt idx="30">
                  <c:v>2.5648662089012649E-22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D0-47C0-AFAC-3156E9C2D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709384"/>
        <c:axId val="579712008"/>
      </c:scatterChart>
      <c:valAx>
        <c:axId val="579709384"/>
        <c:scaling>
          <c:orientation val="minMax"/>
          <c:max val="3"/>
          <c:min val="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712008"/>
        <c:crosses val="autoZero"/>
        <c:crossBetween val="midCat"/>
      </c:valAx>
      <c:valAx>
        <c:axId val="579712008"/>
        <c:scaling>
          <c:orientation val="minMax"/>
          <c:max val="1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709384"/>
        <c:crossesAt val="-3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'ス 30-4'!$C$23:$C$43</c:f>
              <c:numCache>
                <c:formatCode>General</c:formatCode>
                <c:ptCount val="2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</c:numCache>
            </c:numRef>
          </c:xVal>
          <c:yVal>
            <c:numRef>
              <c:f>'ス 30-4'!$E$23:$E$43</c:f>
              <c:numCache>
                <c:formatCode>0.0000</c:formatCode>
                <c:ptCount val="21"/>
                <c:pt idx="0">
                  <c:v>3.5896308827256895E-4</c:v>
                </c:pt>
                <c:pt idx="1">
                  <c:v>1.0555363081498398E-3</c:v>
                </c:pt>
                <c:pt idx="2">
                  <c:v>2.7438628714322516E-3</c:v>
                </c:pt>
                <c:pt idx="3">
                  <c:v>6.3054701208671215E-3</c:v>
                </c:pt>
                <c:pt idx="4">
                  <c:v>1.2809683037503556E-2</c:v>
                </c:pt>
                <c:pt idx="5">
                  <c:v>2.3005153634680055E-2</c:v>
                </c:pt>
                <c:pt idx="6">
                  <c:v>3.6523949599002986E-2</c:v>
                </c:pt>
                <c:pt idx="7">
                  <c:v>5.1262074125621726E-2</c:v>
                </c:pt>
                <c:pt idx="8">
                  <c:v>6.3603418211529705E-2</c:v>
                </c:pt>
                <c:pt idx="9">
                  <c:v>6.9763872723048015E-2</c:v>
                </c:pt>
                <c:pt idx="10">
                  <c:v>6.7646689579952388E-2</c:v>
                </c:pt>
                <c:pt idx="11">
                  <c:v>5.7986695252830386E-2</c:v>
                </c:pt>
                <c:pt idx="12">
                  <c:v>4.3941614625396169E-2</c:v>
                </c:pt>
                <c:pt idx="13">
                  <c:v>2.9436726047439844E-2</c:v>
                </c:pt>
                <c:pt idx="14">
                  <c:v>1.7432868087791147E-2</c:v>
                </c:pt>
                <c:pt idx="15">
                  <c:v>9.1267052346549783E-3</c:v>
                </c:pt>
                <c:pt idx="16">
                  <c:v>4.2240110668952651E-3</c:v>
                </c:pt>
                <c:pt idx="17">
                  <c:v>1.7282314856511278E-3</c:v>
                </c:pt>
                <c:pt idx="18">
                  <c:v>6.2509297948671206E-4</c:v>
                </c:pt>
                <c:pt idx="19">
                  <c:v>1.9987255870099213E-4</c:v>
                </c:pt>
                <c:pt idx="20">
                  <c:v>5.6497283383946522E-5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64-4A95-B0CE-13D81BC174A8}"/>
            </c:ext>
          </c:extLst>
        </c:ser>
        <c:ser>
          <c:idx val="1"/>
          <c:order val="1"/>
          <c:tx>
            <c:v>密度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'ス 30-4'!$B$5:$B$14</c:f>
              <c:numCache>
                <c:formatCode>General</c:formatCode>
                <c:ptCount val="10"/>
                <c:pt idx="0">
                  <c:v>11.8</c:v>
                </c:pt>
                <c:pt idx="1">
                  <c:v>12.2</c:v>
                </c:pt>
                <c:pt idx="2">
                  <c:v>13.6</c:v>
                </c:pt>
                <c:pt idx="3">
                  <c:v>14</c:v>
                </c:pt>
                <c:pt idx="4">
                  <c:v>14.4</c:v>
                </c:pt>
                <c:pt idx="5">
                  <c:v>20.8</c:v>
                </c:pt>
                <c:pt idx="6">
                  <c:v>21.2</c:v>
                </c:pt>
                <c:pt idx="7">
                  <c:v>23</c:v>
                </c:pt>
                <c:pt idx="8">
                  <c:v>26</c:v>
                </c:pt>
                <c:pt idx="9">
                  <c:v>28</c:v>
                </c:pt>
              </c:numCache>
            </c:numRef>
          </c:xVal>
          <c:yVal>
            <c:numRef>
              <c:f>'ス 30-4'!$E$5:$E$14</c:f>
              <c:numCache>
                <c:formatCode>0.0000</c:formatCode>
                <c:ptCount val="10"/>
                <c:pt idx="0">
                  <c:v>3.6523949599002986E-2</c:v>
                </c:pt>
                <c:pt idx="1">
                  <c:v>3.6523949599002986E-2</c:v>
                </c:pt>
                <c:pt idx="2">
                  <c:v>5.1262074125621726E-2</c:v>
                </c:pt>
                <c:pt idx="3">
                  <c:v>5.1262074125621726E-2</c:v>
                </c:pt>
                <c:pt idx="4">
                  <c:v>5.1262074125621726E-2</c:v>
                </c:pt>
                <c:pt idx="5">
                  <c:v>6.3603237590755965E-2</c:v>
                </c:pt>
                <c:pt idx="6">
                  <c:v>6.3603237590755965E-2</c:v>
                </c:pt>
                <c:pt idx="7">
                  <c:v>5.1261812092960241E-2</c:v>
                </c:pt>
                <c:pt idx="8">
                  <c:v>2.9436726047439844E-2</c:v>
                </c:pt>
                <c:pt idx="9">
                  <c:v>1.7432868087791147E-2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64-4A95-B0CE-13D81BC174A8}"/>
            </c:ext>
          </c:extLst>
        </c:ser>
        <c:ser>
          <c:idx val="2"/>
          <c:order val="2"/>
          <c:tx>
            <c:v>水平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'ス 30-4'!$B$5:$B$14</c:f>
              <c:numCache>
                <c:formatCode>General</c:formatCode>
                <c:ptCount val="10"/>
                <c:pt idx="0">
                  <c:v>11.8</c:v>
                </c:pt>
                <c:pt idx="1">
                  <c:v>12.2</c:v>
                </c:pt>
                <c:pt idx="2">
                  <c:v>13.6</c:v>
                </c:pt>
                <c:pt idx="3">
                  <c:v>14</c:v>
                </c:pt>
                <c:pt idx="4">
                  <c:v>14.4</c:v>
                </c:pt>
                <c:pt idx="5">
                  <c:v>20.8</c:v>
                </c:pt>
                <c:pt idx="6">
                  <c:v>21.2</c:v>
                </c:pt>
                <c:pt idx="7">
                  <c:v>23</c:v>
                </c:pt>
                <c:pt idx="8">
                  <c:v>26</c:v>
                </c:pt>
                <c:pt idx="9">
                  <c:v>28</c:v>
                </c:pt>
              </c:numCache>
            </c:numRef>
          </c:xVal>
          <c:yVal>
            <c:numRef>
              <c:f>'ス 30-4'!$A$5:$A$14</c:f>
              <c:numCache>
                <c:formatCode>General</c:formatCode>
                <c:ptCount val="10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AC-4D3F-B096-9BFDD1BF005A}"/>
            </c:ext>
          </c:extLst>
        </c:ser>
        <c:ser>
          <c:idx val="3"/>
          <c:order val="3"/>
          <c:tx>
            <c:v>平均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'ス 30-4'!$I$24:$I$25</c:f>
              <c:numCache>
                <c:formatCode>0.000</c:formatCode>
                <c:ptCount val="2"/>
                <c:pt idx="0">
                  <c:v>18.499981569751728</c:v>
                </c:pt>
                <c:pt idx="1">
                  <c:v>18.499981569751728</c:v>
                </c:pt>
              </c:numCache>
            </c:numRef>
          </c:xVal>
          <c:yVal>
            <c:numRef>
              <c:f>'ス 30-4'!$J$24:$J$25</c:f>
              <c:numCache>
                <c:formatCode>General</c:formatCode>
                <c:ptCount val="2"/>
                <c:pt idx="0">
                  <c:v>7.0033107975370851E-2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AC-4D3F-B096-9BFDD1BF0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341840"/>
        <c:axId val="673342168"/>
      </c:scatterChart>
      <c:valAx>
        <c:axId val="673341840"/>
        <c:scaling>
          <c:orientation val="minMax"/>
          <c:max val="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42168"/>
        <c:crosses val="autoZero"/>
        <c:crossBetween val="midCat"/>
        <c:majorUnit val="5"/>
      </c:valAx>
      <c:valAx>
        <c:axId val="673342168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41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52872289905191"/>
          <c:y val="2.193764133084861E-2"/>
          <c:w val="0.81746655194831619"/>
          <c:h val="0.87363224871448042"/>
        </c:manualLayout>
      </c:layout>
      <c:scatterChart>
        <c:scatterStyle val="smoothMarker"/>
        <c:varyColors val="0"/>
        <c:ser>
          <c:idx val="0"/>
          <c:order val="0"/>
          <c:tx>
            <c:v>関数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'ス 38-44'!$C$19:$C$39</c:f>
              <c:numCache>
                <c:formatCode>General</c:formatCode>
                <c:ptCount val="2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>
                  <c:v>54</c:v>
                </c:pt>
                <c:pt idx="18">
                  <c:v>56</c:v>
                </c:pt>
                <c:pt idx="19">
                  <c:v>58</c:v>
                </c:pt>
                <c:pt idx="20">
                  <c:v>60</c:v>
                </c:pt>
              </c:numCache>
            </c:numRef>
          </c:xVal>
          <c:yVal>
            <c:numRef>
              <c:f>'ス 38-44'!$E$19:$E$39</c:f>
              <c:numCache>
                <c:formatCode>0.0000</c:formatCode>
                <c:ptCount val="21"/>
                <c:pt idx="0">
                  <c:v>3.445137878107362E-4</c:v>
                </c:pt>
                <c:pt idx="1">
                  <c:v>1.1905064839551707E-3</c:v>
                </c:pt>
                <c:pt idx="2">
                  <c:v>3.5056600987137081E-3</c:v>
                </c:pt>
                <c:pt idx="3">
                  <c:v>8.7967191960854393E-3</c:v>
                </c:pt>
                <c:pt idx="4">
                  <c:v>1.8809815475377387E-2</c:v>
                </c:pt>
                <c:pt idx="5">
                  <c:v>3.427371840956147E-2</c:v>
                </c:pt>
                <c:pt idx="6">
                  <c:v>5.3217049979750963E-2</c:v>
                </c:pt>
                <c:pt idx="7">
                  <c:v>7.0413065352859905E-2</c:v>
                </c:pt>
                <c:pt idx="8">
                  <c:v>7.9390509495402356E-2</c:v>
                </c:pt>
                <c:pt idx="9">
                  <c:v>7.6277563092104816E-2</c:v>
                </c:pt>
                <c:pt idx="10">
                  <c:v>6.2450786673352257E-2</c:v>
                </c:pt>
                <c:pt idx="11">
                  <c:v>4.3570435406510108E-2</c:v>
                </c:pt>
                <c:pt idx="12">
                  <c:v>2.5903519133178347E-2</c:v>
                </c:pt>
                <c:pt idx="13">
                  <c:v>1.3123162954935321E-2</c:v>
                </c:pt>
                <c:pt idx="14">
                  <c:v>5.6654075483202372E-3</c:v>
                </c:pt>
                <c:pt idx="15">
                  <c:v>2.0841869628845182E-3</c:v>
                </c:pt>
                <c:pt idx="16">
                  <c:v>6.5336381123998373E-4</c:v>
                </c:pt>
                <c:pt idx="17">
                  <c:v>1.7453653900915202E-4</c:v>
                </c:pt>
                <c:pt idx="18">
                  <c:v>3.9731094278554544E-5</c:v>
                </c:pt>
                <c:pt idx="19">
                  <c:v>7.7070393484174255E-6</c:v>
                </c:pt>
                <c:pt idx="20">
                  <c:v>1.2739650357734179E-6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7B-48B1-9A2E-7C1917482354}"/>
            </c:ext>
          </c:extLst>
        </c:ser>
        <c:ser>
          <c:idx val="1"/>
          <c:order val="1"/>
          <c:tx>
            <c:v>水平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'ス 38-44'!$B$5:$B$9</c:f>
              <c:numCache>
                <c:formatCode>General</c:formatCode>
                <c:ptCount val="5"/>
                <c:pt idx="0">
                  <c:v>29.8</c:v>
                </c:pt>
                <c:pt idx="1">
                  <c:v>30.2</c:v>
                </c:pt>
                <c:pt idx="2">
                  <c:v>32.799999999999997</c:v>
                </c:pt>
                <c:pt idx="3">
                  <c:v>33.200000000000003</c:v>
                </c:pt>
                <c:pt idx="4">
                  <c:v>36</c:v>
                </c:pt>
              </c:numCache>
            </c:numRef>
          </c:xVal>
          <c:yVal>
            <c:numRef>
              <c:f>'ス 38-44'!$A$5:$A$9</c:f>
              <c:numCache>
                <c:formatCode>General</c:formatCode>
                <c:ptCount val="5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7B-48B1-9A2E-7C1917482354}"/>
            </c:ext>
          </c:extLst>
        </c:ser>
        <c:ser>
          <c:idx val="2"/>
          <c:order val="2"/>
          <c:tx>
            <c:v>密度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'ス 38-44'!$B$5:$B$9</c:f>
              <c:numCache>
                <c:formatCode>General</c:formatCode>
                <c:ptCount val="5"/>
                <c:pt idx="0">
                  <c:v>29.8</c:v>
                </c:pt>
                <c:pt idx="1">
                  <c:v>30.2</c:v>
                </c:pt>
                <c:pt idx="2">
                  <c:v>32.799999999999997</c:v>
                </c:pt>
                <c:pt idx="3">
                  <c:v>33.200000000000003</c:v>
                </c:pt>
                <c:pt idx="4">
                  <c:v>36</c:v>
                </c:pt>
              </c:numCache>
            </c:numRef>
          </c:xVal>
          <c:yVal>
            <c:numRef>
              <c:f>'ス 38-44'!$E$5:$E$9</c:f>
              <c:numCache>
                <c:formatCode>0.0000</c:formatCode>
                <c:ptCount val="5"/>
                <c:pt idx="0">
                  <c:v>3.427371840956147E-2</c:v>
                </c:pt>
                <c:pt idx="1">
                  <c:v>3.427371840956147E-2</c:v>
                </c:pt>
                <c:pt idx="2">
                  <c:v>6.2450786673352257E-2</c:v>
                </c:pt>
                <c:pt idx="3">
                  <c:v>6.2450786673352257E-2</c:v>
                </c:pt>
                <c:pt idx="4">
                  <c:v>7.9390509495402356E-2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77B-48B1-9A2E-7C191748235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accent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57EE-4F47-AA44-ED29BED8C3DA}"/>
              </c:ext>
            </c:extLst>
          </c:dPt>
          <c:xVal>
            <c:numRef>
              <c:f>'ス 38-44'!$G$19:$G$20</c:f>
              <c:numCache>
                <c:formatCode>General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xVal>
          <c:yVal>
            <c:numRef>
              <c:f>'ス 38-44'!$H$19:$H$20</c:f>
              <c:numCache>
                <c:formatCode>0.0000</c:formatCode>
                <c:ptCount val="2"/>
                <c:pt idx="0" formatCode="General">
                  <c:v>0</c:v>
                </c:pt>
                <c:pt idx="1">
                  <c:v>7.9390509495402356E-2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77B-48B1-9A2E-7C1917482354}"/>
            </c:ext>
          </c:extLst>
        </c:ser>
        <c:ser>
          <c:idx val="4"/>
          <c:order val="4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'ス 38-44'!$G$22:$G$23</c:f>
              <c:numCache>
                <c:formatCode>General</c:formatCode>
                <c:ptCount val="2"/>
                <c:pt idx="0">
                  <c:v>39</c:v>
                </c:pt>
                <c:pt idx="1">
                  <c:v>39</c:v>
                </c:pt>
              </c:numCache>
            </c:numRef>
          </c:xVal>
          <c:yVal>
            <c:numRef>
              <c:f>'ス 38-44'!$H$22:$H$23</c:f>
              <c:numCache>
                <c:formatCode>0.0000</c:formatCode>
                <c:ptCount val="2"/>
                <c:pt idx="0" formatCode="General">
                  <c:v>0</c:v>
                </c:pt>
                <c:pt idx="1">
                  <c:v>7.0413065352859905E-2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EE-4F47-AA44-ED29BED8C3DA}"/>
            </c:ext>
          </c:extLst>
        </c:ser>
        <c:ser>
          <c:idx val="5"/>
          <c:order val="5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'ス 38-44'!$G$25:$G$26</c:f>
              <c:numCache>
                <c:formatCode>General</c:formatCode>
                <c:ptCount val="2"/>
                <c:pt idx="0">
                  <c:v>42</c:v>
                </c:pt>
                <c:pt idx="1">
                  <c:v>42</c:v>
                </c:pt>
              </c:numCache>
            </c:numRef>
          </c:xVal>
          <c:yVal>
            <c:numRef>
              <c:f>'ス 38-44'!$H$25:$H$26</c:f>
              <c:numCache>
                <c:formatCode>0.0000</c:formatCode>
                <c:ptCount val="2"/>
                <c:pt idx="0" formatCode="General">
                  <c:v>0</c:v>
                </c:pt>
                <c:pt idx="1">
                  <c:v>4.3570435406510108E-2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7EE-4F47-AA44-ED29BED8C3DA}"/>
            </c:ext>
          </c:extLst>
        </c:ser>
        <c:ser>
          <c:idx val="6"/>
          <c:order val="6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'ス 38-44'!$G$28:$G$29</c:f>
              <c:numCache>
                <c:formatCode>General</c:formatCode>
                <c:ptCount val="2"/>
                <c:pt idx="0">
                  <c:v>45</c:v>
                </c:pt>
                <c:pt idx="1">
                  <c:v>45</c:v>
                </c:pt>
              </c:numCache>
            </c:numRef>
          </c:xVal>
          <c:yVal>
            <c:numRef>
              <c:f>'ス 38-44'!$H$28:$H$29</c:f>
              <c:numCache>
                <c:formatCode>0.0000</c:formatCode>
                <c:ptCount val="2"/>
                <c:pt idx="0" formatCode="General">
                  <c:v>0</c:v>
                </c:pt>
                <c:pt idx="1">
                  <c:v>1.8809815475377387E-2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7EE-4F47-AA44-ED29BED8C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1501064"/>
        <c:axId val="811502704"/>
      </c:scatterChart>
      <c:valAx>
        <c:axId val="811501064"/>
        <c:scaling>
          <c:orientation val="minMax"/>
          <c:max val="5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1502704"/>
        <c:crosses val="autoZero"/>
        <c:crossBetween val="midCat"/>
      </c:valAx>
      <c:valAx>
        <c:axId val="811502704"/>
        <c:scaling>
          <c:orientation val="minMax"/>
          <c:max val="0.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1501064"/>
        <c:crosses val="autoZero"/>
        <c:crossBetween val="midCat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'ス 45'!$C$22:$C$47</c:f>
              <c:numCache>
                <c:formatCode>General</c:formatCode>
                <c:ptCount val="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</c:numCache>
            </c:numRef>
          </c:xVal>
          <c:yVal>
            <c:numRef>
              <c:f>'ス 45'!$E$22:$E$47</c:f>
              <c:numCache>
                <c:formatCode>0.0000</c:formatCode>
                <c:ptCount val="26"/>
                <c:pt idx="0">
                  <c:v>3.2315924320582379E-5</c:v>
                </c:pt>
                <c:pt idx="1">
                  <c:v>9.7346004045880478E-5</c:v>
                </c:pt>
                <c:pt idx="2">
                  <c:v>2.6866698101964901E-4</c:v>
                </c:pt>
                <c:pt idx="3">
                  <c:v>6.7936799194197837E-4</c:v>
                </c:pt>
                <c:pt idx="4">
                  <c:v>1.5739483896472267E-3</c:v>
                </c:pt>
                <c:pt idx="5">
                  <c:v>3.340954134527611E-3</c:v>
                </c:pt>
                <c:pt idx="6">
                  <c:v>6.4974831131122202E-3</c:v>
                </c:pt>
                <c:pt idx="7">
                  <c:v>1.1577490284073335E-2</c:v>
                </c:pt>
                <c:pt idx="8">
                  <c:v>1.8900718364824268E-2</c:v>
                </c:pt>
                <c:pt idx="9">
                  <c:v>2.8270716555779382E-2</c:v>
                </c:pt>
                <c:pt idx="10">
                  <c:v>3.8742705182016529E-2</c:v>
                </c:pt>
                <c:pt idx="11">
                  <c:v>4.8644941676109256E-2</c:v>
                </c:pt>
                <c:pt idx="12">
                  <c:v>5.5960302335266658E-2</c:v>
                </c:pt>
                <c:pt idx="13">
                  <c:v>5.8981666232724841E-2</c:v>
                </c:pt>
                <c:pt idx="14">
                  <c:v>5.6957201412482894E-2</c:v>
                </c:pt>
                <c:pt idx="15">
                  <c:v>5.0393539950024789E-2</c:v>
                </c:pt>
                <c:pt idx="16">
                  <c:v>4.0850343391447518E-2</c:v>
                </c:pt>
                <c:pt idx="17">
                  <c:v>3.0339692595062501E-2</c:v>
                </c:pt>
                <c:pt idx="18">
                  <c:v>2.0645302972813358E-2</c:v>
                </c:pt>
                <c:pt idx="19">
                  <c:v>1.2871405274648043E-2</c:v>
                </c:pt>
                <c:pt idx="20">
                  <c:v>7.3523350370351863E-3</c:v>
                </c:pt>
                <c:pt idx="21">
                  <c:v>3.8478597416179388E-3</c:v>
                </c:pt>
                <c:pt idx="22">
                  <c:v>1.8450485440947503E-3</c:v>
                </c:pt>
                <c:pt idx="23">
                  <c:v>8.1057084910469686E-4</c:v>
                </c:pt>
                <c:pt idx="24">
                  <c:v>3.26263720799996E-4</c:v>
                </c:pt>
                <c:pt idx="25">
                  <c:v>1.2032093781904988E-4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11-41A8-873F-0AEAF7C2A404}"/>
            </c:ext>
          </c:extLst>
        </c:ser>
        <c:ser>
          <c:idx val="1"/>
          <c:order val="1"/>
          <c:tx>
            <c:v>密度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'ス 45'!$B$5:$B$13</c:f>
              <c:numCache>
                <c:formatCode>General</c:formatCode>
                <c:ptCount val="9"/>
                <c:pt idx="0">
                  <c:v>16</c:v>
                </c:pt>
                <c:pt idx="1">
                  <c:v>19</c:v>
                </c:pt>
                <c:pt idx="2">
                  <c:v>21</c:v>
                </c:pt>
                <c:pt idx="3">
                  <c:v>23</c:v>
                </c:pt>
                <c:pt idx="4">
                  <c:v>25.6</c:v>
                </c:pt>
                <c:pt idx="5">
                  <c:v>26</c:v>
                </c:pt>
                <c:pt idx="6">
                  <c:v>26.4</c:v>
                </c:pt>
                <c:pt idx="7">
                  <c:v>32.799999999999997</c:v>
                </c:pt>
                <c:pt idx="8">
                  <c:v>33.200000000000003</c:v>
                </c:pt>
              </c:numCache>
            </c:numRef>
          </c:xVal>
          <c:yVal>
            <c:numRef>
              <c:f>'ス 45'!$E$5:$E$13</c:f>
              <c:numCache>
                <c:formatCode>0.0000</c:formatCode>
                <c:ptCount val="9"/>
                <c:pt idx="0">
                  <c:v>1.8900718364824268E-2</c:v>
                </c:pt>
                <c:pt idx="1">
                  <c:v>3.3459084333925172E-2</c:v>
                </c:pt>
                <c:pt idx="2">
                  <c:v>4.3889889445531245E-2</c:v>
                </c:pt>
                <c:pt idx="3">
                  <c:v>5.2748430517246668E-2</c:v>
                </c:pt>
                <c:pt idx="4">
                  <c:v>5.8981666232724841E-2</c:v>
                </c:pt>
                <c:pt idx="5">
                  <c:v>5.8981666232724841E-2</c:v>
                </c:pt>
                <c:pt idx="6">
                  <c:v>5.8981666232724841E-2</c:v>
                </c:pt>
                <c:pt idx="7">
                  <c:v>3.5592141259859017E-2</c:v>
                </c:pt>
                <c:pt idx="8">
                  <c:v>3.5592141259859017E-2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11-41A8-873F-0AEAF7C2A404}"/>
            </c:ext>
          </c:extLst>
        </c:ser>
        <c:ser>
          <c:idx val="2"/>
          <c:order val="2"/>
          <c:tx>
            <c:v>水平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'ス 45'!$B$5:$B$14</c:f>
              <c:numCache>
                <c:formatCode>General</c:formatCode>
                <c:ptCount val="10"/>
                <c:pt idx="0">
                  <c:v>16</c:v>
                </c:pt>
                <c:pt idx="1">
                  <c:v>19</c:v>
                </c:pt>
                <c:pt idx="2">
                  <c:v>21</c:v>
                </c:pt>
                <c:pt idx="3">
                  <c:v>23</c:v>
                </c:pt>
                <c:pt idx="4">
                  <c:v>25.6</c:v>
                </c:pt>
                <c:pt idx="5">
                  <c:v>26</c:v>
                </c:pt>
                <c:pt idx="6">
                  <c:v>26.4</c:v>
                </c:pt>
                <c:pt idx="7">
                  <c:v>32.799999999999997</c:v>
                </c:pt>
                <c:pt idx="8">
                  <c:v>33.200000000000003</c:v>
                </c:pt>
                <c:pt idx="9">
                  <c:v>36</c:v>
                </c:pt>
              </c:numCache>
            </c:numRef>
          </c:xVal>
          <c:yVal>
            <c:numRef>
              <c:f>'ス 45'!$A$5:$A$14</c:f>
              <c:numCache>
                <c:formatCode>General</c:formatCode>
                <c:ptCount val="10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311-41A8-873F-0AEAF7C2A404}"/>
            </c:ext>
          </c:extLst>
        </c:ser>
        <c:ser>
          <c:idx val="3"/>
          <c:order val="3"/>
          <c:tx>
            <c:v>36</c:v>
          </c:tx>
          <c:spPr>
            <a:ln w="19050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'ス 45'!$G$22:$G$23</c:f>
              <c:numCache>
                <c:formatCode>General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xVal>
          <c:yVal>
            <c:numRef>
              <c:f>'ス 45'!$H$22:$H$23</c:f>
              <c:numCache>
                <c:formatCode>0.0000</c:formatCode>
                <c:ptCount val="2"/>
                <c:pt idx="0" formatCode="General">
                  <c:v>0</c:v>
                </c:pt>
                <c:pt idx="1">
                  <c:v>2.0645302972813358E-2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311-41A8-873F-0AEAF7C2A404}"/>
            </c:ext>
          </c:extLst>
        </c:ser>
        <c:ser>
          <c:idx val="4"/>
          <c:order val="4"/>
          <c:tx>
            <c:v>38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'ス 45'!$G$25:$G$26</c:f>
              <c:numCache>
                <c:formatCode>General</c:formatCode>
                <c:ptCount val="2"/>
                <c:pt idx="0">
                  <c:v>39</c:v>
                </c:pt>
                <c:pt idx="1">
                  <c:v>39</c:v>
                </c:pt>
              </c:numCache>
            </c:numRef>
          </c:xVal>
          <c:yVal>
            <c:numRef>
              <c:f>'ス 45'!$H$25:$H$26</c:f>
              <c:numCache>
                <c:formatCode>0.0000</c:formatCode>
                <c:ptCount val="2"/>
                <c:pt idx="0" formatCode="General">
                  <c:v>0</c:v>
                </c:pt>
                <c:pt idx="1">
                  <c:v>9.8350438259830857E-3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311-41A8-873F-0AEAF7C2A404}"/>
            </c:ext>
          </c:extLst>
        </c:ser>
        <c:ser>
          <c:idx val="5"/>
          <c:order val="5"/>
          <c:tx>
            <c:v>40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'ス 45'!$G$28:$G$29</c:f>
              <c:numCache>
                <c:formatCode>General</c:formatCode>
                <c:ptCount val="2"/>
                <c:pt idx="0">
                  <c:v>42</c:v>
                </c:pt>
                <c:pt idx="1">
                  <c:v>42</c:v>
                </c:pt>
              </c:numCache>
            </c:numRef>
          </c:xVal>
          <c:yVal>
            <c:numRef>
              <c:f>'ス 45'!$H$28:$H$29</c:f>
              <c:numCache>
                <c:formatCode>0.0000</c:formatCode>
                <c:ptCount val="2"/>
                <c:pt idx="0" formatCode="General">
                  <c:v>0</c:v>
                </c:pt>
                <c:pt idx="1">
                  <c:v>3.8478597416179388E-3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311-41A8-873F-0AEAF7C2A404}"/>
            </c:ext>
          </c:extLst>
        </c:ser>
        <c:ser>
          <c:idx val="6"/>
          <c:order val="6"/>
          <c:tx>
            <c:v>42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'ス 45'!$G$31:$G$32</c:f>
              <c:numCache>
                <c:formatCode>General</c:formatCode>
                <c:ptCount val="2"/>
                <c:pt idx="0">
                  <c:v>45</c:v>
                </c:pt>
                <c:pt idx="1">
                  <c:v>45</c:v>
                </c:pt>
              </c:numCache>
            </c:numRef>
          </c:xVal>
          <c:yVal>
            <c:numRef>
              <c:f>'ス 45'!$H$31:$H$32</c:f>
              <c:numCache>
                <c:formatCode>0.0000</c:formatCode>
                <c:ptCount val="2"/>
                <c:pt idx="0" formatCode="General">
                  <c:v>0</c:v>
                </c:pt>
                <c:pt idx="1">
                  <c:v>1.2363745635763188E-3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311-41A8-873F-0AEAF7C2A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811944"/>
        <c:axId val="564814240"/>
      </c:scatterChart>
      <c:valAx>
        <c:axId val="564811944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814240"/>
        <c:crosses val="autoZero"/>
        <c:crossBetween val="midCat"/>
      </c:valAx>
      <c:valAx>
        <c:axId val="564814240"/>
        <c:scaling>
          <c:orientation val="minMax"/>
          <c:max val="7.0000000000000007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811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184150</xdr:colOff>
      <xdr:row>2</xdr:row>
      <xdr:rowOff>6350</xdr:rowOff>
    </xdr:from>
    <xdr:to>
      <xdr:col>9</xdr:col>
      <xdr:colOff>38100</xdr:colOff>
      <xdr:row>16</xdr:row>
      <xdr:rowOff>146050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B94CF29-B02C-4C0F-B042-37FF628C4E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13</xdr:row>
      <xdr:rowOff>63500</xdr:rowOff>
    </xdr:from>
    <xdr:to>
      <xdr:col>10</xdr:col>
      <xdr:colOff>603250</xdr:colOff>
      <xdr:row>28</xdr:row>
      <xdr:rowOff>3174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6837631-B046-4A46-A4D4-C3EB30B398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157155</xdr:colOff>
      <xdr:row>1</xdr:row>
      <xdr:rowOff>156362</xdr:rowOff>
    </xdr:from>
    <xdr:to>
      <xdr:col>12</xdr:col>
      <xdr:colOff>15875</xdr:colOff>
      <xdr:row>15</xdr:row>
      <xdr:rowOff>158743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7384B01-D837-421B-AD20-429F93D1DF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196850</xdr:colOff>
      <xdr:row>1</xdr:row>
      <xdr:rowOff>66675</xdr:rowOff>
    </xdr:from>
    <xdr:to>
      <xdr:col>16</xdr:col>
      <xdr:colOff>508000</xdr:colOff>
      <xdr:row>17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AC14AC7-50E3-482F-8427-CD59686B33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155575</xdr:colOff>
      <xdr:row>1</xdr:row>
      <xdr:rowOff>139700</xdr:rowOff>
    </xdr:from>
    <xdr:to>
      <xdr:col>16</xdr:col>
      <xdr:colOff>304800</xdr:colOff>
      <xdr:row>17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6DCC3EB-8F94-4018-8F1B-BA1F132AFC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0"/>
  <sheetViews>
    <sheetView tabSelected="1" zoomScale="85" zoomScaleNormal="85" workbookViewId="0"/>
  </sheetViews>
  <sheetFormatPr defaultRowHeight="13" x14ac:dyDescent="0.2"/>
  <cols>
    <col min="1" max="1" width="11" bestFit="1" customWidth="1"/>
    <col min="2" max="2" width="13.36328125" bestFit="1" customWidth="1"/>
    <col min="3" max="6" width="2.453125" bestFit="1" customWidth="1"/>
    <col min="7" max="17" width="3.453125" bestFit="1" customWidth="1"/>
    <col min="18" max="18" width="16.6328125" style="92" bestFit="1" customWidth="1"/>
  </cols>
  <sheetData>
    <row r="1" spans="1:20" x14ac:dyDescent="0.2">
      <c r="A1" t="s">
        <v>0</v>
      </c>
    </row>
    <row r="3" spans="1:20" x14ac:dyDescent="0.2">
      <c r="A3" t="s">
        <v>1</v>
      </c>
    </row>
    <row r="4" spans="1:20" x14ac:dyDescent="0.2">
      <c r="A4" t="s">
        <v>4</v>
      </c>
      <c r="R4" s="92" t="s">
        <v>2</v>
      </c>
    </row>
    <row r="5" spans="1:20" x14ac:dyDescent="0.2">
      <c r="C5" t="s">
        <v>9</v>
      </c>
      <c r="R5" s="92" t="s">
        <v>3</v>
      </c>
    </row>
    <row r="6" spans="1:20" x14ac:dyDescent="0.2">
      <c r="A6" s="1"/>
      <c r="B6" s="1" t="s">
        <v>10</v>
      </c>
      <c r="C6" s="1">
        <v>2</v>
      </c>
      <c r="D6" s="1">
        <v>5</v>
      </c>
      <c r="E6" s="1">
        <v>7</v>
      </c>
      <c r="F6" s="1">
        <v>9</v>
      </c>
      <c r="G6" s="1">
        <v>12</v>
      </c>
      <c r="H6" s="1">
        <v>14</v>
      </c>
      <c r="I6" s="1">
        <v>16</v>
      </c>
      <c r="J6" s="1">
        <v>19</v>
      </c>
      <c r="K6" s="1">
        <v>21</v>
      </c>
      <c r="L6" s="1">
        <v>23</v>
      </c>
      <c r="M6" s="1">
        <v>26</v>
      </c>
      <c r="N6" s="1">
        <v>28</v>
      </c>
      <c r="O6" s="1">
        <v>30</v>
      </c>
      <c r="P6" s="1">
        <v>33</v>
      </c>
      <c r="Q6" s="1">
        <v>36</v>
      </c>
    </row>
    <row r="7" spans="1:20" x14ac:dyDescent="0.2">
      <c r="A7" s="5" t="s">
        <v>5</v>
      </c>
      <c r="B7" s="5">
        <v>1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2</v>
      </c>
      <c r="P7" s="2">
        <v>4</v>
      </c>
      <c r="Q7" s="8">
        <v>5</v>
      </c>
      <c r="R7" s="106">
        <v>36</v>
      </c>
      <c r="T7" s="9"/>
    </row>
    <row r="8" spans="1:20" x14ac:dyDescent="0.2">
      <c r="A8" s="6"/>
      <c r="B8" s="6">
        <v>2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>
        <v>2</v>
      </c>
      <c r="N8" s="3">
        <v>2</v>
      </c>
      <c r="O8" s="3">
        <v>2</v>
      </c>
      <c r="P8" s="3">
        <v>3</v>
      </c>
      <c r="Q8" s="3">
        <v>4</v>
      </c>
      <c r="R8" s="107">
        <v>36</v>
      </c>
    </row>
    <row r="9" spans="1:20" x14ac:dyDescent="0.2">
      <c r="A9" s="6"/>
      <c r="B9" s="6">
        <v>3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2</v>
      </c>
      <c r="O9" s="3">
        <v>2</v>
      </c>
      <c r="P9" s="3">
        <v>5</v>
      </c>
      <c r="Q9" s="3">
        <v>5</v>
      </c>
      <c r="R9" s="108">
        <v>33</v>
      </c>
    </row>
    <row r="10" spans="1:20" x14ac:dyDescent="0.2">
      <c r="A10" s="6"/>
      <c r="B10" s="6">
        <v>4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J10" s="3">
        <v>1</v>
      </c>
      <c r="K10" s="3">
        <v>1</v>
      </c>
      <c r="L10" s="3">
        <v>1</v>
      </c>
      <c r="M10" s="3">
        <v>1</v>
      </c>
      <c r="N10" s="3">
        <v>1</v>
      </c>
      <c r="O10" s="3">
        <v>1</v>
      </c>
      <c r="P10" s="3">
        <v>2</v>
      </c>
      <c r="Q10" s="3">
        <v>2</v>
      </c>
      <c r="R10" s="107">
        <v>36</v>
      </c>
    </row>
    <row r="11" spans="1:20" x14ac:dyDescent="0.2">
      <c r="A11" s="6"/>
      <c r="B11" s="6">
        <v>5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3">
        <v>1</v>
      </c>
      <c r="L11" s="3">
        <v>1</v>
      </c>
      <c r="M11" s="3">
        <v>2</v>
      </c>
      <c r="N11" s="3">
        <v>4</v>
      </c>
      <c r="O11" s="3">
        <v>5</v>
      </c>
      <c r="P11" s="3">
        <v>5</v>
      </c>
      <c r="Q11" s="3">
        <v>5</v>
      </c>
      <c r="R11" s="108">
        <v>30</v>
      </c>
    </row>
    <row r="12" spans="1:20" x14ac:dyDescent="0.2">
      <c r="A12" s="6"/>
      <c r="B12" s="6">
        <v>6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2</v>
      </c>
      <c r="M12" s="3">
        <v>2</v>
      </c>
      <c r="N12" s="3">
        <v>3</v>
      </c>
      <c r="O12" s="3">
        <v>5</v>
      </c>
      <c r="P12" s="3">
        <v>5</v>
      </c>
      <c r="Q12" s="3">
        <v>5</v>
      </c>
      <c r="R12" s="108">
        <v>30</v>
      </c>
    </row>
    <row r="13" spans="1:20" x14ac:dyDescent="0.2">
      <c r="A13" s="6"/>
      <c r="B13" s="6">
        <v>7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107">
        <v>36</v>
      </c>
    </row>
    <row r="14" spans="1:20" x14ac:dyDescent="0.2">
      <c r="A14" s="6"/>
      <c r="B14" s="6">
        <v>8</v>
      </c>
      <c r="C14" s="3">
        <v>1</v>
      </c>
      <c r="D14" s="3">
        <v>1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3">
        <v>1</v>
      </c>
      <c r="K14" s="3">
        <v>1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107">
        <v>36</v>
      </c>
    </row>
    <row r="15" spans="1:20" x14ac:dyDescent="0.2">
      <c r="A15" s="6"/>
      <c r="B15" s="6">
        <v>9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>
        <v>1</v>
      </c>
      <c r="J15" s="3">
        <v>1</v>
      </c>
      <c r="K15" s="3">
        <v>1</v>
      </c>
      <c r="L15" s="3">
        <v>1</v>
      </c>
      <c r="M15" s="3">
        <v>1</v>
      </c>
      <c r="N15" s="3">
        <v>1</v>
      </c>
      <c r="O15" s="3">
        <v>1</v>
      </c>
      <c r="P15" s="3">
        <v>1</v>
      </c>
      <c r="Q15" s="3">
        <v>2</v>
      </c>
      <c r="R15" s="107">
        <v>36</v>
      </c>
    </row>
    <row r="16" spans="1:20" x14ac:dyDescent="0.2">
      <c r="A16" s="7"/>
      <c r="B16" s="7">
        <v>10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2</v>
      </c>
      <c r="M16" s="4">
        <v>2</v>
      </c>
      <c r="N16" s="4">
        <v>2</v>
      </c>
      <c r="O16" s="4">
        <v>3</v>
      </c>
      <c r="P16" s="4">
        <v>5</v>
      </c>
      <c r="Q16" s="4">
        <v>5</v>
      </c>
      <c r="R16" s="109">
        <v>33</v>
      </c>
    </row>
    <row r="17" spans="1:20" x14ac:dyDescent="0.2">
      <c r="A17" s="5" t="s">
        <v>6</v>
      </c>
      <c r="B17" s="5">
        <v>11</v>
      </c>
      <c r="C17" s="2">
        <v>1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1</v>
      </c>
      <c r="O17" s="2">
        <v>2</v>
      </c>
      <c r="P17" s="2">
        <v>3</v>
      </c>
      <c r="Q17" s="2">
        <v>5</v>
      </c>
      <c r="R17" s="108">
        <v>36</v>
      </c>
      <c r="T17" s="9"/>
    </row>
    <row r="18" spans="1:20" x14ac:dyDescent="0.2">
      <c r="A18" s="6"/>
      <c r="B18" s="6">
        <v>12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4</v>
      </c>
      <c r="N18" s="3">
        <v>5</v>
      </c>
      <c r="O18" s="3">
        <v>5</v>
      </c>
      <c r="P18" s="3">
        <v>5</v>
      </c>
      <c r="Q18" s="3">
        <v>5</v>
      </c>
      <c r="R18" s="108">
        <v>28</v>
      </c>
    </row>
    <row r="19" spans="1:20" x14ac:dyDescent="0.2">
      <c r="A19" s="6"/>
      <c r="B19" s="6">
        <v>13</v>
      </c>
      <c r="C19" s="3">
        <v>1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  <c r="L19" s="3">
        <v>1</v>
      </c>
      <c r="M19" s="3">
        <v>2</v>
      </c>
      <c r="N19" s="3">
        <v>2</v>
      </c>
      <c r="O19" s="3">
        <v>2</v>
      </c>
      <c r="P19" s="3">
        <v>3</v>
      </c>
      <c r="Q19" s="3">
        <v>5</v>
      </c>
      <c r="R19" s="108">
        <v>36</v>
      </c>
    </row>
    <row r="20" spans="1:20" x14ac:dyDescent="0.2">
      <c r="A20" s="6"/>
      <c r="B20" s="6">
        <v>14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L20" s="3">
        <v>1</v>
      </c>
      <c r="M20" s="3">
        <v>3</v>
      </c>
      <c r="N20" s="3">
        <v>3</v>
      </c>
      <c r="O20" s="3">
        <v>3</v>
      </c>
      <c r="P20" s="3">
        <v>4</v>
      </c>
      <c r="Q20" s="3">
        <v>4</v>
      </c>
      <c r="R20" s="107">
        <v>36</v>
      </c>
    </row>
    <row r="21" spans="1:20" x14ac:dyDescent="0.2">
      <c r="A21" s="6"/>
      <c r="B21" s="6">
        <v>15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>
        <v>1</v>
      </c>
      <c r="J21" s="3">
        <v>1</v>
      </c>
      <c r="K21" s="3">
        <v>1</v>
      </c>
      <c r="L21" s="3">
        <v>2</v>
      </c>
      <c r="M21" s="3">
        <v>3</v>
      </c>
      <c r="N21" s="3">
        <v>5</v>
      </c>
      <c r="O21" s="3">
        <v>5</v>
      </c>
      <c r="P21" s="3">
        <v>5</v>
      </c>
      <c r="Q21" s="3">
        <v>5</v>
      </c>
      <c r="R21" s="108">
        <v>28</v>
      </c>
    </row>
    <row r="22" spans="1:20" x14ac:dyDescent="0.2">
      <c r="A22" s="6"/>
      <c r="B22" s="6">
        <v>16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3">
        <v>1</v>
      </c>
      <c r="J22" s="3">
        <v>1</v>
      </c>
      <c r="K22" s="3">
        <v>1</v>
      </c>
      <c r="L22" s="3">
        <v>1</v>
      </c>
      <c r="M22" s="3">
        <v>1</v>
      </c>
      <c r="N22" s="3">
        <v>1</v>
      </c>
      <c r="O22" s="3">
        <v>2</v>
      </c>
      <c r="P22" s="3">
        <v>2</v>
      </c>
      <c r="Q22" s="3">
        <v>4</v>
      </c>
      <c r="R22" s="107">
        <v>36</v>
      </c>
    </row>
    <row r="23" spans="1:20" x14ac:dyDescent="0.2">
      <c r="A23" s="6"/>
      <c r="B23" s="6">
        <v>17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>
        <v>1</v>
      </c>
      <c r="J23" s="3">
        <v>1</v>
      </c>
      <c r="K23" s="3">
        <v>1</v>
      </c>
      <c r="L23" s="3">
        <v>1</v>
      </c>
      <c r="M23" s="3">
        <v>1</v>
      </c>
      <c r="N23" s="3">
        <v>2</v>
      </c>
      <c r="O23" s="3">
        <v>2</v>
      </c>
      <c r="P23" s="3">
        <v>2</v>
      </c>
      <c r="Q23" s="3">
        <v>4</v>
      </c>
      <c r="R23" s="107">
        <v>36</v>
      </c>
    </row>
    <row r="24" spans="1:20" x14ac:dyDescent="0.2">
      <c r="A24" s="6"/>
      <c r="B24" s="6">
        <v>18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>
        <v>1</v>
      </c>
      <c r="K24" s="3">
        <v>1</v>
      </c>
      <c r="L24" s="3">
        <v>2</v>
      </c>
      <c r="M24" s="3">
        <v>4</v>
      </c>
      <c r="N24" s="3">
        <v>5</v>
      </c>
      <c r="O24" s="3">
        <v>5</v>
      </c>
      <c r="P24" s="3">
        <v>5</v>
      </c>
      <c r="Q24" s="3">
        <v>5</v>
      </c>
      <c r="R24" s="108">
        <v>28</v>
      </c>
    </row>
    <row r="25" spans="1:20" x14ac:dyDescent="0.2">
      <c r="A25" s="6"/>
      <c r="B25" s="6">
        <v>19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v>1</v>
      </c>
      <c r="M25" s="3">
        <v>2</v>
      </c>
      <c r="N25" s="3">
        <v>2</v>
      </c>
      <c r="O25" s="3">
        <v>2</v>
      </c>
      <c r="P25" s="3">
        <v>5</v>
      </c>
      <c r="Q25" s="3">
        <v>5</v>
      </c>
      <c r="R25" s="108">
        <v>33</v>
      </c>
    </row>
    <row r="26" spans="1:20" x14ac:dyDescent="0.2">
      <c r="A26" s="7"/>
      <c r="B26" s="7">
        <v>20</v>
      </c>
      <c r="C26" s="4">
        <v>1</v>
      </c>
      <c r="D26" s="4">
        <v>1</v>
      </c>
      <c r="E26" s="4">
        <v>1</v>
      </c>
      <c r="F26" s="4">
        <v>1</v>
      </c>
      <c r="G26" s="4">
        <v>1</v>
      </c>
      <c r="H26" s="4">
        <v>1</v>
      </c>
      <c r="I26" s="4">
        <v>1</v>
      </c>
      <c r="J26" s="4">
        <v>1</v>
      </c>
      <c r="K26" s="4">
        <v>2</v>
      </c>
      <c r="L26" s="4">
        <v>2</v>
      </c>
      <c r="M26" s="4">
        <v>3</v>
      </c>
      <c r="N26" s="4">
        <v>3</v>
      </c>
      <c r="O26" s="4">
        <v>5</v>
      </c>
      <c r="P26" s="4">
        <v>5</v>
      </c>
      <c r="Q26" s="4">
        <v>5</v>
      </c>
      <c r="R26" s="108">
        <v>30</v>
      </c>
    </row>
    <row r="27" spans="1:20" x14ac:dyDescent="0.2">
      <c r="A27" s="5" t="s">
        <v>7</v>
      </c>
      <c r="B27" s="5">
        <v>21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3</v>
      </c>
      <c r="J27" s="2">
        <v>5</v>
      </c>
      <c r="K27" s="2">
        <v>5</v>
      </c>
      <c r="L27" s="2">
        <v>5</v>
      </c>
      <c r="M27" s="2">
        <v>5</v>
      </c>
      <c r="N27" s="2">
        <v>5</v>
      </c>
      <c r="O27" s="2">
        <v>5</v>
      </c>
      <c r="P27" s="2">
        <v>5</v>
      </c>
      <c r="Q27" s="2">
        <v>5</v>
      </c>
      <c r="R27" s="106">
        <v>19</v>
      </c>
      <c r="T27" s="9"/>
    </row>
    <row r="28" spans="1:20" x14ac:dyDescent="0.2">
      <c r="A28" s="6"/>
      <c r="B28" s="6">
        <v>22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3">
        <v>2</v>
      </c>
      <c r="L28" s="3">
        <v>5</v>
      </c>
      <c r="M28" s="3">
        <v>5</v>
      </c>
      <c r="N28" s="3">
        <v>5</v>
      </c>
      <c r="O28" s="3">
        <v>5</v>
      </c>
      <c r="P28" s="3">
        <v>5</v>
      </c>
      <c r="Q28" s="3">
        <v>5</v>
      </c>
      <c r="R28" s="108">
        <v>23</v>
      </c>
    </row>
    <row r="29" spans="1:20" x14ac:dyDescent="0.2">
      <c r="A29" s="6"/>
      <c r="B29" s="6">
        <v>23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3</v>
      </c>
      <c r="L29" s="3">
        <v>4</v>
      </c>
      <c r="M29" s="3">
        <v>5</v>
      </c>
      <c r="N29" s="3">
        <v>5</v>
      </c>
      <c r="O29" s="3">
        <v>5</v>
      </c>
      <c r="P29" s="3">
        <v>5</v>
      </c>
      <c r="Q29" s="3">
        <v>5</v>
      </c>
      <c r="R29" s="108">
        <v>26</v>
      </c>
    </row>
    <row r="30" spans="1:20" x14ac:dyDescent="0.2">
      <c r="A30" s="6"/>
      <c r="B30" s="6">
        <v>24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2</v>
      </c>
      <c r="M30" s="3">
        <v>3</v>
      </c>
      <c r="N30" s="3">
        <v>4</v>
      </c>
      <c r="O30" s="3">
        <v>4</v>
      </c>
      <c r="P30" s="3">
        <v>5</v>
      </c>
      <c r="Q30" s="3">
        <v>5</v>
      </c>
      <c r="R30" s="108">
        <v>33</v>
      </c>
    </row>
    <row r="31" spans="1:20" x14ac:dyDescent="0.2">
      <c r="A31" s="6"/>
      <c r="B31" s="6">
        <v>25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J31" s="3">
        <v>1</v>
      </c>
      <c r="K31" s="3">
        <v>1</v>
      </c>
      <c r="L31" s="3">
        <v>2</v>
      </c>
      <c r="M31" s="3">
        <v>2</v>
      </c>
      <c r="N31" s="3">
        <v>2</v>
      </c>
      <c r="O31" s="3">
        <v>2</v>
      </c>
      <c r="P31" s="3">
        <v>2</v>
      </c>
      <c r="Q31" s="3">
        <v>2</v>
      </c>
      <c r="R31" s="107">
        <v>36</v>
      </c>
    </row>
    <row r="32" spans="1:20" x14ac:dyDescent="0.2">
      <c r="A32" s="6"/>
      <c r="B32" s="6">
        <v>26</v>
      </c>
      <c r="C32" s="3">
        <v>1</v>
      </c>
      <c r="D32" s="3">
        <v>1</v>
      </c>
      <c r="E32" s="3">
        <v>1</v>
      </c>
      <c r="F32" s="3">
        <v>1</v>
      </c>
      <c r="G32" s="3">
        <v>1</v>
      </c>
      <c r="H32" s="3">
        <v>2</v>
      </c>
      <c r="I32" s="3">
        <v>2</v>
      </c>
      <c r="J32" s="3">
        <v>3</v>
      </c>
      <c r="K32" s="3">
        <v>5</v>
      </c>
      <c r="L32" s="3">
        <v>5</v>
      </c>
      <c r="M32" s="3">
        <v>5</v>
      </c>
      <c r="N32" s="3">
        <v>5</v>
      </c>
      <c r="O32" s="3">
        <v>5</v>
      </c>
      <c r="P32" s="3">
        <v>5</v>
      </c>
      <c r="Q32" s="3">
        <v>5</v>
      </c>
      <c r="R32" s="108">
        <v>21</v>
      </c>
    </row>
    <row r="33" spans="1:20" x14ac:dyDescent="0.2">
      <c r="A33" s="6"/>
      <c r="B33" s="6">
        <v>27</v>
      </c>
      <c r="C33" s="3">
        <v>1</v>
      </c>
      <c r="D33" s="3">
        <v>1</v>
      </c>
      <c r="E33" s="3">
        <v>1</v>
      </c>
      <c r="F33" s="3">
        <v>1</v>
      </c>
      <c r="G33" s="3">
        <v>3</v>
      </c>
      <c r="H33" s="3">
        <v>4</v>
      </c>
      <c r="I33" s="3">
        <v>5</v>
      </c>
      <c r="J33" s="3">
        <v>5</v>
      </c>
      <c r="K33" s="3">
        <v>5</v>
      </c>
      <c r="L33" s="3">
        <v>5</v>
      </c>
      <c r="M33" s="3">
        <v>5</v>
      </c>
      <c r="N33" s="3">
        <v>5</v>
      </c>
      <c r="O33" s="3">
        <v>5</v>
      </c>
      <c r="P33" s="3">
        <v>5</v>
      </c>
      <c r="Q33" s="3">
        <v>5</v>
      </c>
      <c r="R33" s="108">
        <v>16</v>
      </c>
    </row>
    <row r="34" spans="1:20" x14ac:dyDescent="0.2">
      <c r="A34" s="6"/>
      <c r="B34" s="6">
        <v>28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K34" s="3">
        <v>2</v>
      </c>
      <c r="L34" s="3">
        <v>3</v>
      </c>
      <c r="M34" s="3">
        <v>5</v>
      </c>
      <c r="N34" s="3">
        <v>5</v>
      </c>
      <c r="O34" s="3">
        <v>5</v>
      </c>
      <c r="P34" s="3">
        <v>5</v>
      </c>
      <c r="Q34" s="3">
        <v>5</v>
      </c>
      <c r="R34" s="108">
        <v>26</v>
      </c>
    </row>
    <row r="35" spans="1:20" x14ac:dyDescent="0.2">
      <c r="A35" s="6"/>
      <c r="B35" s="6">
        <v>29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L35" s="3">
        <v>1</v>
      </c>
      <c r="M35" s="3">
        <v>1</v>
      </c>
      <c r="N35" s="3">
        <v>2</v>
      </c>
      <c r="O35" s="3">
        <v>2</v>
      </c>
      <c r="P35" s="3">
        <v>5</v>
      </c>
      <c r="Q35" s="3">
        <v>5</v>
      </c>
      <c r="R35" s="108">
        <v>33</v>
      </c>
    </row>
    <row r="36" spans="1:20" x14ac:dyDescent="0.2">
      <c r="A36" s="7"/>
      <c r="B36" s="7">
        <v>30</v>
      </c>
      <c r="C36" s="4">
        <v>1</v>
      </c>
      <c r="D36" s="4">
        <v>1</v>
      </c>
      <c r="E36" s="4">
        <v>1</v>
      </c>
      <c r="F36" s="4">
        <v>1</v>
      </c>
      <c r="G36" s="4">
        <v>1</v>
      </c>
      <c r="H36" s="4">
        <v>1</v>
      </c>
      <c r="I36" s="4">
        <v>1</v>
      </c>
      <c r="J36" s="4">
        <v>1</v>
      </c>
      <c r="K36" s="4">
        <v>2</v>
      </c>
      <c r="L36" s="4">
        <v>3</v>
      </c>
      <c r="M36" s="4">
        <v>5</v>
      </c>
      <c r="N36" s="4">
        <v>5</v>
      </c>
      <c r="O36" s="4">
        <v>5</v>
      </c>
      <c r="P36" s="4">
        <v>5</v>
      </c>
      <c r="Q36" s="4">
        <v>5</v>
      </c>
      <c r="R36" s="108">
        <v>26</v>
      </c>
    </row>
    <row r="37" spans="1:20" x14ac:dyDescent="0.2">
      <c r="A37" s="5" t="s">
        <v>8</v>
      </c>
      <c r="B37" s="5">
        <v>31</v>
      </c>
      <c r="C37" s="2">
        <v>1</v>
      </c>
      <c r="D37" s="2">
        <v>1</v>
      </c>
      <c r="E37" s="2">
        <v>1</v>
      </c>
      <c r="F37" s="2">
        <v>1</v>
      </c>
      <c r="G37" s="2">
        <v>4</v>
      </c>
      <c r="H37" s="2">
        <v>5</v>
      </c>
      <c r="I37" s="2">
        <v>5</v>
      </c>
      <c r="J37" s="2">
        <v>5</v>
      </c>
      <c r="K37" s="2">
        <v>5</v>
      </c>
      <c r="L37" s="2">
        <v>5</v>
      </c>
      <c r="M37" s="2">
        <v>5</v>
      </c>
      <c r="N37" s="2">
        <v>5</v>
      </c>
      <c r="O37" s="2">
        <v>5</v>
      </c>
      <c r="P37" s="2">
        <v>5</v>
      </c>
      <c r="Q37" s="2">
        <v>5</v>
      </c>
      <c r="R37" s="106">
        <v>14</v>
      </c>
      <c r="T37" s="9"/>
    </row>
    <row r="38" spans="1:20" x14ac:dyDescent="0.2">
      <c r="A38" s="6"/>
      <c r="B38" s="6">
        <v>32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3">
        <v>1</v>
      </c>
      <c r="J38" s="3">
        <v>1</v>
      </c>
      <c r="K38" s="3">
        <v>2</v>
      </c>
      <c r="L38" s="3">
        <v>3</v>
      </c>
      <c r="M38" s="3">
        <v>4</v>
      </c>
      <c r="N38" s="3">
        <v>5</v>
      </c>
      <c r="O38" s="3">
        <v>5</v>
      </c>
      <c r="P38" s="3">
        <v>5</v>
      </c>
      <c r="Q38" s="3">
        <v>5</v>
      </c>
      <c r="R38" s="108">
        <v>28</v>
      </c>
    </row>
    <row r="39" spans="1:20" x14ac:dyDescent="0.2">
      <c r="A39" s="6"/>
      <c r="B39" s="6">
        <v>33</v>
      </c>
      <c r="C39" s="3">
        <v>1</v>
      </c>
      <c r="D39" s="3">
        <v>1</v>
      </c>
      <c r="E39" s="3">
        <v>1</v>
      </c>
      <c r="F39" s="3">
        <v>1</v>
      </c>
      <c r="G39" s="3">
        <v>5</v>
      </c>
      <c r="H39" s="3">
        <v>5</v>
      </c>
      <c r="I39" s="3">
        <v>5</v>
      </c>
      <c r="J39" s="3">
        <v>5</v>
      </c>
      <c r="K39" s="3">
        <v>5</v>
      </c>
      <c r="L39" s="3">
        <v>5</v>
      </c>
      <c r="M39" s="3">
        <v>5</v>
      </c>
      <c r="N39" s="3">
        <v>5</v>
      </c>
      <c r="O39" s="3">
        <v>5</v>
      </c>
      <c r="P39" s="3">
        <v>5</v>
      </c>
      <c r="Q39" s="3">
        <v>5</v>
      </c>
      <c r="R39" s="108">
        <v>12</v>
      </c>
    </row>
    <row r="40" spans="1:20" x14ac:dyDescent="0.2">
      <c r="A40" s="6"/>
      <c r="B40" s="6">
        <v>34</v>
      </c>
      <c r="C40" s="3">
        <v>1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3">
        <v>2</v>
      </c>
      <c r="J40" s="3">
        <v>3</v>
      </c>
      <c r="K40" s="3">
        <v>5</v>
      </c>
      <c r="L40" s="3">
        <v>5</v>
      </c>
      <c r="M40" s="3">
        <v>5</v>
      </c>
      <c r="N40" s="3">
        <v>5</v>
      </c>
      <c r="O40" s="3">
        <v>5</v>
      </c>
      <c r="P40" s="3">
        <v>5</v>
      </c>
      <c r="Q40" s="3">
        <v>5</v>
      </c>
      <c r="R40" s="108">
        <v>21</v>
      </c>
    </row>
    <row r="41" spans="1:20" x14ac:dyDescent="0.2">
      <c r="A41" s="6"/>
      <c r="B41" s="6">
        <v>35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2</v>
      </c>
      <c r="J41" s="3">
        <v>3</v>
      </c>
      <c r="K41" s="3">
        <v>4</v>
      </c>
      <c r="L41" s="3">
        <v>5</v>
      </c>
      <c r="M41" s="3">
        <v>5</v>
      </c>
      <c r="N41" s="3">
        <v>5</v>
      </c>
      <c r="O41" s="3">
        <v>5</v>
      </c>
      <c r="P41" s="3">
        <v>5</v>
      </c>
      <c r="Q41" s="3">
        <v>5</v>
      </c>
      <c r="R41" s="108">
        <v>23</v>
      </c>
    </row>
    <row r="42" spans="1:20" x14ac:dyDescent="0.2">
      <c r="A42" s="6"/>
      <c r="B42" s="6">
        <v>36</v>
      </c>
      <c r="C42" s="3">
        <v>1</v>
      </c>
      <c r="D42" s="3">
        <v>1</v>
      </c>
      <c r="E42" s="3">
        <v>1</v>
      </c>
      <c r="F42" s="3">
        <v>1</v>
      </c>
      <c r="G42" s="3">
        <v>3</v>
      </c>
      <c r="H42" s="3">
        <v>5</v>
      </c>
      <c r="I42" s="3">
        <v>5</v>
      </c>
      <c r="J42" s="3">
        <v>5</v>
      </c>
      <c r="K42" s="3">
        <v>5</v>
      </c>
      <c r="L42" s="3">
        <v>5</v>
      </c>
      <c r="M42" s="3">
        <v>5</v>
      </c>
      <c r="N42" s="3">
        <v>5</v>
      </c>
      <c r="O42" s="3">
        <v>5</v>
      </c>
      <c r="P42" s="3">
        <v>5</v>
      </c>
      <c r="Q42" s="3">
        <v>5</v>
      </c>
      <c r="R42" s="108">
        <v>14</v>
      </c>
    </row>
    <row r="43" spans="1:20" x14ac:dyDescent="0.2">
      <c r="A43" s="6"/>
      <c r="B43" s="6">
        <v>37</v>
      </c>
      <c r="C43" s="3">
        <v>1</v>
      </c>
      <c r="D43" s="3">
        <v>1</v>
      </c>
      <c r="E43" s="3">
        <v>1</v>
      </c>
      <c r="F43" s="3">
        <v>2</v>
      </c>
      <c r="G43" s="3">
        <v>5</v>
      </c>
      <c r="H43" s="3">
        <v>5</v>
      </c>
      <c r="I43" s="3">
        <v>5</v>
      </c>
      <c r="J43" s="3">
        <v>5</v>
      </c>
      <c r="K43" s="3">
        <v>5</v>
      </c>
      <c r="L43" s="3">
        <v>5</v>
      </c>
      <c r="M43" s="3">
        <v>5</v>
      </c>
      <c r="N43" s="3">
        <v>5</v>
      </c>
      <c r="O43" s="3">
        <v>5</v>
      </c>
      <c r="P43" s="3">
        <v>5</v>
      </c>
      <c r="Q43" s="3">
        <v>5</v>
      </c>
      <c r="R43" s="108">
        <v>12</v>
      </c>
    </row>
    <row r="44" spans="1:20" x14ac:dyDescent="0.2">
      <c r="A44" s="6"/>
      <c r="B44" s="6">
        <v>38</v>
      </c>
      <c r="C44" s="3">
        <v>1</v>
      </c>
      <c r="D44" s="3">
        <v>1</v>
      </c>
      <c r="E44" s="3">
        <v>1</v>
      </c>
      <c r="F44" s="3">
        <v>1</v>
      </c>
      <c r="G44" s="3">
        <v>2</v>
      </c>
      <c r="H44" s="3">
        <v>5</v>
      </c>
      <c r="I44" s="3">
        <v>5</v>
      </c>
      <c r="J44" s="3">
        <v>5</v>
      </c>
      <c r="K44" s="3">
        <v>5</v>
      </c>
      <c r="L44" s="3">
        <v>5</v>
      </c>
      <c r="M44" s="3">
        <v>5</v>
      </c>
      <c r="N44" s="3">
        <v>5</v>
      </c>
      <c r="O44" s="3">
        <v>5</v>
      </c>
      <c r="P44" s="3">
        <v>5</v>
      </c>
      <c r="Q44" s="3">
        <v>5</v>
      </c>
      <c r="R44" s="108">
        <v>14</v>
      </c>
    </row>
    <row r="45" spans="1:20" x14ac:dyDescent="0.2">
      <c r="A45" s="6"/>
      <c r="B45" s="6">
        <v>39</v>
      </c>
      <c r="C45" s="3">
        <v>1</v>
      </c>
      <c r="D45" s="3">
        <v>1</v>
      </c>
      <c r="E45" s="3">
        <v>1</v>
      </c>
      <c r="F45" s="3">
        <v>1</v>
      </c>
      <c r="G45" s="3">
        <v>1</v>
      </c>
      <c r="H45" s="3">
        <v>1</v>
      </c>
      <c r="I45" s="3">
        <v>1</v>
      </c>
      <c r="J45" s="3">
        <v>1</v>
      </c>
      <c r="K45" s="3">
        <v>1</v>
      </c>
      <c r="L45" s="3">
        <v>2</v>
      </c>
      <c r="M45" s="3">
        <v>5</v>
      </c>
      <c r="N45" s="3">
        <v>5</v>
      </c>
      <c r="O45" s="3">
        <v>5</v>
      </c>
      <c r="P45" s="3">
        <v>5</v>
      </c>
      <c r="Q45" s="3">
        <v>5</v>
      </c>
      <c r="R45" s="108">
        <v>26</v>
      </c>
    </row>
    <row r="46" spans="1:20" x14ac:dyDescent="0.2">
      <c r="A46" s="7"/>
      <c r="B46" s="7">
        <v>40</v>
      </c>
      <c r="C46" s="4">
        <v>1</v>
      </c>
      <c r="D46" s="4">
        <v>1</v>
      </c>
      <c r="E46" s="4">
        <v>1</v>
      </c>
      <c r="F46" s="4">
        <v>1</v>
      </c>
      <c r="G46" s="4">
        <v>1</v>
      </c>
      <c r="H46" s="4">
        <v>2</v>
      </c>
      <c r="I46" s="4">
        <v>3</v>
      </c>
      <c r="J46" s="4">
        <v>4</v>
      </c>
      <c r="K46" s="4">
        <v>5</v>
      </c>
      <c r="L46" s="4">
        <v>5</v>
      </c>
      <c r="M46" s="4">
        <v>5</v>
      </c>
      <c r="N46" s="4">
        <v>5</v>
      </c>
      <c r="O46" s="4">
        <v>5</v>
      </c>
      <c r="P46" s="4">
        <v>5</v>
      </c>
      <c r="Q46" s="4">
        <v>5</v>
      </c>
      <c r="R46" s="109">
        <v>21</v>
      </c>
    </row>
    <row r="48" spans="1:20" x14ac:dyDescent="0.2">
      <c r="B48" t="s">
        <v>86</v>
      </c>
    </row>
    <row r="50" spans="2:2" x14ac:dyDescent="0.2">
      <c r="B50" t="s">
        <v>87</v>
      </c>
    </row>
  </sheetData>
  <phoneticPr fontId="2"/>
  <conditionalFormatting sqref="R7 C7:Q46">
    <cfRule type="cellIs" dxfId="0" priority="1" operator="equal">
      <formula>5</formula>
    </cfRule>
  </conditionalFormatting>
  <pageMargins left="0.7" right="0.7" top="0.75" bottom="0.75" header="0.3" footer="0.3"/>
  <pageSetup paperSize="9" scale="9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N12"/>
  <sheetViews>
    <sheetView workbookViewId="0"/>
  </sheetViews>
  <sheetFormatPr defaultRowHeight="13" x14ac:dyDescent="0.2"/>
  <cols>
    <col min="2" max="2" width="6.36328125" bestFit="1" customWidth="1"/>
    <col min="3" max="3" width="7.26953125" bestFit="1" customWidth="1"/>
    <col min="4" max="13" width="4.08984375" customWidth="1"/>
    <col min="14" max="14" width="9.81640625" style="10" customWidth="1"/>
  </cols>
  <sheetData>
    <row r="2" spans="2:14" x14ac:dyDescent="0.2">
      <c r="B2" t="s">
        <v>85</v>
      </c>
    </row>
    <row r="4" spans="2:14" ht="17" customHeight="1" x14ac:dyDescent="0.2">
      <c r="B4" s="11" t="s">
        <v>17</v>
      </c>
      <c r="C4" s="14" t="s">
        <v>16</v>
      </c>
      <c r="D4" s="12">
        <v>1</v>
      </c>
      <c r="E4" s="12">
        <v>2</v>
      </c>
      <c r="F4" s="12">
        <v>3</v>
      </c>
      <c r="G4" s="12">
        <v>4</v>
      </c>
      <c r="H4" s="12">
        <v>5</v>
      </c>
      <c r="I4" s="12">
        <v>6</v>
      </c>
      <c r="J4" s="12">
        <v>7</v>
      </c>
      <c r="K4" s="12">
        <v>8</v>
      </c>
      <c r="L4" s="12">
        <v>9</v>
      </c>
      <c r="M4" s="17">
        <v>10</v>
      </c>
      <c r="N4" s="11" t="s">
        <v>15</v>
      </c>
    </row>
    <row r="5" spans="2:14" ht="17" customHeight="1" x14ac:dyDescent="0.2">
      <c r="B5" s="10">
        <v>1</v>
      </c>
      <c r="C5" s="15" t="s">
        <v>11</v>
      </c>
      <c r="D5">
        <v>36</v>
      </c>
      <c r="E5" s="20" t="s">
        <v>18</v>
      </c>
      <c r="F5">
        <v>33</v>
      </c>
      <c r="G5" s="20" t="s">
        <v>18</v>
      </c>
      <c r="H5">
        <v>30</v>
      </c>
      <c r="I5">
        <v>30</v>
      </c>
      <c r="J5" s="20" t="s">
        <v>18</v>
      </c>
      <c r="K5" s="20" t="s">
        <v>18</v>
      </c>
      <c r="L5" s="20" t="s">
        <v>18</v>
      </c>
      <c r="M5" s="18">
        <v>33</v>
      </c>
      <c r="N5" s="21" t="s">
        <v>20</v>
      </c>
    </row>
    <row r="6" spans="2:14" ht="17" customHeight="1" x14ac:dyDescent="0.2">
      <c r="B6" s="10">
        <v>2</v>
      </c>
      <c r="C6" s="15" t="s">
        <v>12</v>
      </c>
      <c r="D6">
        <v>36</v>
      </c>
      <c r="E6">
        <v>28</v>
      </c>
      <c r="F6">
        <v>36</v>
      </c>
      <c r="G6" s="20" t="s">
        <v>18</v>
      </c>
      <c r="H6">
        <v>28</v>
      </c>
      <c r="I6" s="20" t="s">
        <v>18</v>
      </c>
      <c r="J6" s="20" t="s">
        <v>18</v>
      </c>
      <c r="K6">
        <v>28</v>
      </c>
      <c r="L6">
        <v>33</v>
      </c>
      <c r="M6" s="18">
        <v>30</v>
      </c>
      <c r="N6" s="21" t="s">
        <v>21</v>
      </c>
    </row>
    <row r="7" spans="2:14" ht="17" customHeight="1" x14ac:dyDescent="0.2">
      <c r="B7" s="10">
        <v>3</v>
      </c>
      <c r="C7" s="15" t="s">
        <v>13</v>
      </c>
      <c r="D7">
        <v>19</v>
      </c>
      <c r="E7">
        <v>23</v>
      </c>
      <c r="F7">
        <v>26</v>
      </c>
      <c r="G7">
        <v>33</v>
      </c>
      <c r="H7" s="20" t="s">
        <v>18</v>
      </c>
      <c r="I7">
        <v>21</v>
      </c>
      <c r="J7">
        <v>16</v>
      </c>
      <c r="K7">
        <v>26</v>
      </c>
      <c r="L7">
        <v>33</v>
      </c>
      <c r="M7" s="18">
        <v>26</v>
      </c>
      <c r="N7" s="21" t="s">
        <v>22</v>
      </c>
    </row>
    <row r="8" spans="2:14" ht="17" customHeight="1" x14ac:dyDescent="0.2">
      <c r="B8" s="13">
        <v>4</v>
      </c>
      <c r="C8" s="16" t="s">
        <v>14</v>
      </c>
      <c r="D8" s="4">
        <v>14</v>
      </c>
      <c r="E8" s="4">
        <v>28</v>
      </c>
      <c r="F8" s="4">
        <v>12</v>
      </c>
      <c r="G8" s="4">
        <v>21</v>
      </c>
      <c r="H8" s="4">
        <v>23</v>
      </c>
      <c r="I8" s="4">
        <v>14</v>
      </c>
      <c r="J8" s="4">
        <v>12</v>
      </c>
      <c r="K8" s="4">
        <v>14</v>
      </c>
      <c r="L8" s="4">
        <v>26</v>
      </c>
      <c r="M8" s="19">
        <v>21</v>
      </c>
      <c r="N8" s="13">
        <v>0</v>
      </c>
    </row>
    <row r="9" spans="2:14" x14ac:dyDescent="0.2">
      <c r="C9" t="s">
        <v>19</v>
      </c>
    </row>
    <row r="11" spans="2:14" x14ac:dyDescent="0.2">
      <c r="B11" t="s">
        <v>77</v>
      </c>
      <c r="D11" s="13">
        <v>1</v>
      </c>
      <c r="E11" s="13">
        <v>2</v>
      </c>
      <c r="F11" s="13">
        <v>3</v>
      </c>
      <c r="G11" s="13">
        <v>4</v>
      </c>
      <c r="H11" s="16">
        <v>5</v>
      </c>
      <c r="I11" s="13">
        <v>6</v>
      </c>
      <c r="J11" s="13">
        <v>7</v>
      </c>
      <c r="K11" s="13">
        <v>8</v>
      </c>
      <c r="L11" s="13">
        <v>9</v>
      </c>
      <c r="M11" s="13">
        <v>10</v>
      </c>
    </row>
    <row r="12" spans="2:14" x14ac:dyDescent="0.2">
      <c r="B12" t="s">
        <v>78</v>
      </c>
      <c r="D12">
        <v>30</v>
      </c>
      <c r="E12">
        <v>30</v>
      </c>
      <c r="F12">
        <v>33</v>
      </c>
      <c r="G12">
        <v>33</v>
      </c>
      <c r="H12" s="18">
        <v>36</v>
      </c>
      <c r="I12" s="22" t="s">
        <v>23</v>
      </c>
      <c r="J12" s="22" t="s">
        <v>23</v>
      </c>
      <c r="K12" s="22" t="s">
        <v>23</v>
      </c>
      <c r="L12" s="22" t="s">
        <v>23</v>
      </c>
      <c r="M12" s="22" t="s">
        <v>23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L20"/>
  <sheetViews>
    <sheetView workbookViewId="0"/>
  </sheetViews>
  <sheetFormatPr defaultRowHeight="13" x14ac:dyDescent="0.2"/>
  <cols>
    <col min="2" max="2" width="6.1796875" style="10" bestFit="1" customWidth="1"/>
    <col min="3" max="3" width="5.7265625" style="10" customWidth="1"/>
    <col min="4" max="4" width="7.26953125" style="10" bestFit="1" customWidth="1"/>
    <col min="5" max="5" width="9.453125" style="10" customWidth="1"/>
    <col min="6" max="6" width="9.54296875" style="10" customWidth="1"/>
    <col min="7" max="7" width="5.54296875" customWidth="1"/>
    <col min="8" max="8" width="6.7265625" bestFit="1" customWidth="1"/>
    <col min="9" max="9" width="4.81640625" customWidth="1"/>
    <col min="10" max="10" width="3.6328125" customWidth="1"/>
    <col min="11" max="11" width="7" style="10" customWidth="1"/>
    <col min="12" max="12" width="4.1796875" customWidth="1"/>
  </cols>
  <sheetData>
    <row r="1" spans="2:12" x14ac:dyDescent="0.2">
      <c r="B1" s="46"/>
      <c r="C1" s="46"/>
      <c r="D1" s="46"/>
      <c r="E1" s="46"/>
      <c r="F1" s="46"/>
    </row>
    <row r="2" spans="2:12" ht="19.5" customHeight="1" x14ac:dyDescent="0.2">
      <c r="B2" s="94" t="s">
        <v>84</v>
      </c>
      <c r="C2" s="46"/>
      <c r="D2" s="46"/>
      <c r="E2" s="46"/>
      <c r="F2" s="46"/>
      <c r="K2" s="10" t="s">
        <v>32</v>
      </c>
    </row>
    <row r="3" spans="2:12" ht="13.5" thickBot="1" x14ac:dyDescent="0.25">
      <c r="B3" s="47"/>
      <c r="C3" s="47"/>
      <c r="D3" s="47" t="s">
        <v>43</v>
      </c>
      <c r="E3" s="47" t="s">
        <v>41</v>
      </c>
      <c r="F3" s="47" t="s">
        <v>42</v>
      </c>
      <c r="K3" s="51" t="s">
        <v>44</v>
      </c>
    </row>
    <row r="4" spans="2:12" ht="13.5" thickBot="1" x14ac:dyDescent="0.25">
      <c r="B4" s="13" t="s">
        <v>46</v>
      </c>
      <c r="C4" s="13" t="s">
        <v>37</v>
      </c>
      <c r="D4" s="13" t="s">
        <v>40</v>
      </c>
      <c r="E4" s="13" t="s">
        <v>38</v>
      </c>
      <c r="F4" s="41" t="s">
        <v>39</v>
      </c>
      <c r="K4" s="52">
        <v>18.499999963378905</v>
      </c>
    </row>
    <row r="5" spans="2:12" x14ac:dyDescent="0.2">
      <c r="B5" s="46">
        <v>0.95</v>
      </c>
      <c r="C5" s="46">
        <v>12</v>
      </c>
      <c r="D5" s="48">
        <f>$K$4</f>
        <v>18.499999963378905</v>
      </c>
      <c r="E5" s="48">
        <f>C5-D5</f>
        <v>-6.4999999633789045</v>
      </c>
      <c r="F5" s="50">
        <f>E5^2</f>
        <v>42.249999523925759</v>
      </c>
      <c r="K5" s="10" t="s">
        <v>51</v>
      </c>
    </row>
    <row r="6" spans="2:12" x14ac:dyDescent="0.2">
      <c r="B6" s="46">
        <v>1.05</v>
      </c>
      <c r="C6" s="46">
        <v>12</v>
      </c>
      <c r="D6" s="48">
        <f t="shared" ref="D6:D14" si="0">$K$4</f>
        <v>18.499999963378905</v>
      </c>
      <c r="E6" s="48">
        <f t="shared" ref="E6:E14" si="1">C6-D6</f>
        <v>-6.4999999633789045</v>
      </c>
      <c r="F6" s="50">
        <f t="shared" ref="F6:F14" si="2">E6^2</f>
        <v>42.249999523925759</v>
      </c>
    </row>
    <row r="7" spans="2:12" x14ac:dyDescent="0.2">
      <c r="B7" s="46">
        <v>0.9</v>
      </c>
      <c r="C7" s="46">
        <v>14</v>
      </c>
      <c r="D7" s="48">
        <f t="shared" si="0"/>
        <v>18.499999963378905</v>
      </c>
      <c r="E7" s="48">
        <f t="shared" si="1"/>
        <v>-4.4999999633789045</v>
      </c>
      <c r="F7" s="50">
        <f t="shared" si="2"/>
        <v>20.249999670410141</v>
      </c>
      <c r="K7" s="95" t="s">
        <v>47</v>
      </c>
      <c r="L7" s="95"/>
    </row>
    <row r="8" spans="2:12" x14ac:dyDescent="0.2">
      <c r="B8" s="46">
        <v>1</v>
      </c>
      <c r="C8" s="46">
        <v>14</v>
      </c>
      <c r="D8" s="48">
        <f t="shared" si="0"/>
        <v>18.499999963378905</v>
      </c>
      <c r="E8" s="48">
        <f t="shared" si="1"/>
        <v>-4.4999999633789045</v>
      </c>
      <c r="F8" s="50">
        <f t="shared" si="2"/>
        <v>20.249999670410141</v>
      </c>
      <c r="K8" s="10">
        <f>K4</f>
        <v>18.499999963378905</v>
      </c>
      <c r="L8">
        <v>0.5</v>
      </c>
    </row>
    <row r="9" spans="2:12" x14ac:dyDescent="0.2">
      <c r="B9" s="46">
        <v>1.1000000000000001</v>
      </c>
      <c r="C9" s="46">
        <v>14</v>
      </c>
      <c r="D9" s="48">
        <f t="shared" si="0"/>
        <v>18.499999963378905</v>
      </c>
      <c r="E9" s="48">
        <f t="shared" si="1"/>
        <v>-4.4999999633789045</v>
      </c>
      <c r="F9" s="50">
        <f t="shared" si="2"/>
        <v>20.249999670410141</v>
      </c>
      <c r="K9" s="13">
        <f>K4</f>
        <v>18.499999963378905</v>
      </c>
      <c r="L9" s="4">
        <v>1.5</v>
      </c>
    </row>
    <row r="10" spans="2:12" x14ac:dyDescent="0.2">
      <c r="B10" s="46">
        <v>0.95</v>
      </c>
      <c r="C10" s="46">
        <v>21</v>
      </c>
      <c r="D10" s="48">
        <f t="shared" si="0"/>
        <v>18.499999963378905</v>
      </c>
      <c r="E10" s="48">
        <f t="shared" si="1"/>
        <v>2.5000000366210955</v>
      </c>
      <c r="F10" s="50">
        <f t="shared" si="2"/>
        <v>6.2500001831054792</v>
      </c>
      <c r="K10" s="10" t="s">
        <v>48</v>
      </c>
      <c r="L10" s="10" t="s">
        <v>49</v>
      </c>
    </row>
    <row r="11" spans="2:12" x14ac:dyDescent="0.2">
      <c r="B11" s="46">
        <v>1.05</v>
      </c>
      <c r="C11" s="46">
        <v>21</v>
      </c>
      <c r="D11" s="48">
        <f t="shared" si="0"/>
        <v>18.499999963378905</v>
      </c>
      <c r="E11" s="48">
        <f t="shared" si="1"/>
        <v>2.5000000366210955</v>
      </c>
      <c r="F11" s="50">
        <f t="shared" si="2"/>
        <v>6.2500001831054792</v>
      </c>
    </row>
    <row r="12" spans="2:12" x14ac:dyDescent="0.2">
      <c r="B12" s="46">
        <v>1</v>
      </c>
      <c r="C12" s="46">
        <v>23</v>
      </c>
      <c r="D12" s="48">
        <f t="shared" si="0"/>
        <v>18.499999963378905</v>
      </c>
      <c r="E12" s="48">
        <f t="shared" si="1"/>
        <v>4.5000000366210955</v>
      </c>
      <c r="F12" s="50">
        <f t="shared" si="2"/>
        <v>20.250000329589859</v>
      </c>
    </row>
    <row r="13" spans="2:12" x14ac:dyDescent="0.2">
      <c r="B13" s="46">
        <v>1</v>
      </c>
      <c r="C13" s="46">
        <v>26</v>
      </c>
      <c r="D13" s="48">
        <f t="shared" si="0"/>
        <v>18.499999963378905</v>
      </c>
      <c r="E13" s="48">
        <f t="shared" si="1"/>
        <v>7.5000000366210955</v>
      </c>
      <c r="F13" s="50">
        <f t="shared" si="2"/>
        <v>56.250000549316432</v>
      </c>
    </row>
    <row r="14" spans="2:12" ht="13.5" thickBot="1" x14ac:dyDescent="0.25">
      <c r="B14" s="13">
        <v>1</v>
      </c>
      <c r="C14" s="13">
        <v>28</v>
      </c>
      <c r="D14" s="49">
        <f t="shared" si="0"/>
        <v>18.499999963378905</v>
      </c>
      <c r="E14" s="49">
        <f t="shared" si="1"/>
        <v>9.5000000366210955</v>
      </c>
      <c r="F14" s="50">
        <f t="shared" si="2"/>
        <v>90.250000695800821</v>
      </c>
    </row>
    <row r="15" spans="2:12" ht="13.5" thickBot="1" x14ac:dyDescent="0.25">
      <c r="B15" s="46"/>
      <c r="C15" s="96" t="s">
        <v>50</v>
      </c>
      <c r="D15" s="97"/>
      <c r="E15" s="98"/>
      <c r="F15" s="53">
        <f>SUM(F5:F14)</f>
        <v>324.5</v>
      </c>
    </row>
    <row r="16" spans="2:12" x14ac:dyDescent="0.2">
      <c r="B16" s="46"/>
      <c r="C16" s="46"/>
      <c r="D16" s="46"/>
      <c r="E16" s="46" t="s">
        <v>52</v>
      </c>
      <c r="F16" s="50">
        <f>F15/(10-1)</f>
        <v>36.055555555555557</v>
      </c>
    </row>
    <row r="17" spans="2:6" x14ac:dyDescent="0.2">
      <c r="B17" s="46"/>
      <c r="C17" s="46"/>
      <c r="D17" s="46"/>
      <c r="E17" s="46" t="s">
        <v>45</v>
      </c>
      <c r="F17" s="50">
        <f>SQRT(F16)</f>
        <v>6.0046278448839407</v>
      </c>
    </row>
    <row r="18" spans="2:6" x14ac:dyDescent="0.2">
      <c r="B18" s="46"/>
      <c r="C18" s="46"/>
      <c r="D18" s="46"/>
      <c r="E18" s="46"/>
      <c r="F18" s="46"/>
    </row>
    <row r="19" spans="2:6" x14ac:dyDescent="0.2">
      <c r="B19" s="46"/>
      <c r="C19" s="46"/>
      <c r="D19" s="46"/>
      <c r="E19" s="46"/>
      <c r="F19" s="46"/>
    </row>
    <row r="20" spans="2:6" x14ac:dyDescent="0.2">
      <c r="F20" s="10">
        <f>SQRT(F15/9)</f>
        <v>6.0046278448839407</v>
      </c>
    </row>
  </sheetData>
  <mergeCells count="2">
    <mergeCell ref="K7:L7"/>
    <mergeCell ref="C15:E15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37"/>
  <sheetViews>
    <sheetView workbookViewId="0"/>
  </sheetViews>
  <sheetFormatPr defaultRowHeight="13" x14ac:dyDescent="0.2"/>
  <cols>
    <col min="7" max="7" width="8.7265625" style="72"/>
  </cols>
  <sheetData>
    <row r="2" spans="2:13" ht="22" customHeight="1" x14ac:dyDescent="0.2">
      <c r="G2" s="93" t="s">
        <v>82</v>
      </c>
    </row>
    <row r="3" spans="2:13" x14ac:dyDescent="0.2">
      <c r="B3" s="72" t="s">
        <v>67</v>
      </c>
      <c r="C3" s="71">
        <v>0</v>
      </c>
      <c r="D3" s="71">
        <v>0</v>
      </c>
      <c r="E3" s="71">
        <v>0</v>
      </c>
      <c r="G3" s="63" t="s">
        <v>67</v>
      </c>
      <c r="H3" s="80">
        <v>0</v>
      </c>
      <c r="I3" s="73">
        <v>0</v>
      </c>
      <c r="J3" s="77">
        <v>0</v>
      </c>
      <c r="K3" s="73">
        <v>0</v>
      </c>
      <c r="L3" s="73">
        <v>0</v>
      </c>
      <c r="M3" s="73">
        <v>0</v>
      </c>
    </row>
    <row r="4" spans="2:13" x14ac:dyDescent="0.2">
      <c r="B4" s="72" t="s">
        <v>68</v>
      </c>
      <c r="C4" s="71">
        <v>1</v>
      </c>
      <c r="D4" s="71">
        <v>0.5</v>
      </c>
      <c r="E4" s="71">
        <v>0.3</v>
      </c>
      <c r="G4" s="76" t="s">
        <v>68</v>
      </c>
      <c r="H4" s="81">
        <v>1</v>
      </c>
      <c r="I4" s="13">
        <v>0.5</v>
      </c>
      <c r="J4" s="16">
        <v>0.3</v>
      </c>
      <c r="K4" s="13">
        <v>1</v>
      </c>
      <c r="L4" s="13">
        <v>0.5</v>
      </c>
      <c r="M4" s="13">
        <v>0.3</v>
      </c>
    </row>
    <row r="5" spans="2:13" x14ac:dyDescent="0.2">
      <c r="C5" s="99" t="s">
        <v>62</v>
      </c>
      <c r="D5" s="99"/>
      <c r="E5" s="99"/>
      <c r="G5" s="63"/>
      <c r="H5" s="100" t="s">
        <v>75</v>
      </c>
      <c r="I5" s="96"/>
      <c r="J5" s="101"/>
      <c r="K5" s="96" t="s">
        <v>76</v>
      </c>
      <c r="L5" s="96"/>
      <c r="M5" s="96"/>
    </row>
    <row r="6" spans="2:13" x14ac:dyDescent="0.2">
      <c r="B6" s="72" t="s">
        <v>69</v>
      </c>
      <c r="C6" s="72" t="s">
        <v>70</v>
      </c>
      <c r="D6" s="72" t="s">
        <v>71</v>
      </c>
      <c r="E6" s="72" t="s">
        <v>72</v>
      </c>
      <c r="G6" s="76" t="s">
        <v>69</v>
      </c>
      <c r="H6" s="82" t="s">
        <v>70</v>
      </c>
      <c r="I6" s="25" t="s">
        <v>71</v>
      </c>
      <c r="J6" s="76" t="s">
        <v>72</v>
      </c>
      <c r="K6" s="25" t="s">
        <v>70</v>
      </c>
      <c r="L6" s="25" t="s">
        <v>71</v>
      </c>
      <c r="M6" s="25" t="s">
        <v>72</v>
      </c>
    </row>
    <row r="7" spans="2:13" x14ac:dyDescent="0.2">
      <c r="B7" s="74">
        <v>-3</v>
      </c>
      <c r="C7" s="75">
        <f>_xlfn.NORM.DIST($B7,C$3,C$4,FALSE)</f>
        <v>4.4318484119380075E-3</v>
      </c>
      <c r="D7" s="75">
        <f t="shared" ref="D7:E22" si="0">_xlfn.NORM.DIST($B7,D$3,D$4,FALSE)</f>
        <v>1.2151765699646572E-8</v>
      </c>
      <c r="E7" s="75">
        <f t="shared" si="0"/>
        <v>2.56486620890214E-22</v>
      </c>
      <c r="G7" s="78">
        <v>-1</v>
      </c>
      <c r="H7" s="83">
        <f>_xlfn.NORM.DIST($G7,H$3,H$4,FALSE)</f>
        <v>0.24197072451914337</v>
      </c>
      <c r="I7" s="84">
        <f>_xlfn.NORM.DIST($G7,I$3,I$4,FALSE)</f>
        <v>0.10798193302637613</v>
      </c>
      <c r="J7" s="85">
        <f>_xlfn.NORM.DIST($G7,J$3,J$4,FALSE)</f>
        <v>5.140929987637018E-3</v>
      </c>
      <c r="K7" s="79">
        <f>_xlfn.NORM.DIST($G7,K$3,K$4,TRUE)</f>
        <v>0.15865525393145699</v>
      </c>
      <c r="L7" s="79">
        <f>_xlfn.NORM.DIST($G7,L$3,L$4,TRUE)</f>
        <v>2.2750131948179191E-2</v>
      </c>
      <c r="M7" s="79">
        <f>_xlfn.NORM.DIST($G7,M$3,M$4,TRUE)</f>
        <v>4.2906033319683703E-4</v>
      </c>
    </row>
    <row r="8" spans="2:13" x14ac:dyDescent="0.2">
      <c r="B8" s="74">
        <v>-2.8</v>
      </c>
      <c r="C8" s="75">
        <f t="shared" ref="C8:E37" si="1">_xlfn.NORM.DIST($B8,C$3,C$4,FALSE)</f>
        <v>7.9154515829799686E-3</v>
      </c>
      <c r="D8" s="75">
        <f t="shared" si="0"/>
        <v>1.2365241000331715E-7</v>
      </c>
      <c r="E8" s="75">
        <f t="shared" si="0"/>
        <v>1.6138061905814307E-19</v>
      </c>
      <c r="G8" s="78">
        <v>0</v>
      </c>
      <c r="H8" s="83">
        <f t="shared" ref="H8:J10" si="2">_xlfn.NORM.DIST($G8,H$3,H$4,FALSE)</f>
        <v>0.3989422804014327</v>
      </c>
      <c r="I8" s="84">
        <f t="shared" si="2"/>
        <v>0.79788456080286541</v>
      </c>
      <c r="J8" s="85">
        <f t="shared" si="2"/>
        <v>1.329807601338109</v>
      </c>
      <c r="K8" s="79">
        <f t="shared" ref="K8:M10" si="3">_xlfn.NORM.DIST($G8,K$3,K$4,TRUE)</f>
        <v>0.5</v>
      </c>
      <c r="L8" s="79">
        <f t="shared" si="3"/>
        <v>0.5</v>
      </c>
      <c r="M8" s="79">
        <f t="shared" si="3"/>
        <v>0.5</v>
      </c>
    </row>
    <row r="9" spans="2:13" x14ac:dyDescent="0.2">
      <c r="B9" s="74">
        <v>-2.6</v>
      </c>
      <c r="C9" s="75">
        <f t="shared" si="1"/>
        <v>1.3582969233685613E-2</v>
      </c>
      <c r="D9" s="75">
        <f t="shared" si="0"/>
        <v>1.0722070689395229E-6</v>
      </c>
      <c r="E9" s="75">
        <f t="shared" si="0"/>
        <v>6.510558843973735E-17</v>
      </c>
      <c r="G9" s="78">
        <v>1</v>
      </c>
      <c r="H9" s="83">
        <f t="shared" si="2"/>
        <v>0.24197072451914337</v>
      </c>
      <c r="I9" s="84">
        <f t="shared" si="2"/>
        <v>0.10798193302637613</v>
      </c>
      <c r="J9" s="85">
        <f t="shared" si="2"/>
        <v>5.140929987637018E-3</v>
      </c>
      <c r="K9" s="79">
        <f t="shared" si="3"/>
        <v>0.84134474606854304</v>
      </c>
      <c r="L9" s="79">
        <f t="shared" si="3"/>
        <v>0.97724986805182079</v>
      </c>
      <c r="M9" s="79">
        <f t="shared" si="3"/>
        <v>0.99957093966680322</v>
      </c>
    </row>
    <row r="10" spans="2:13" x14ac:dyDescent="0.2">
      <c r="B10" s="74">
        <v>-2.4</v>
      </c>
      <c r="C10" s="75">
        <f t="shared" si="1"/>
        <v>2.2394530294842899E-2</v>
      </c>
      <c r="D10" s="75">
        <f t="shared" si="0"/>
        <v>7.9225981820641506E-6</v>
      </c>
      <c r="E10" s="75">
        <f t="shared" si="0"/>
        <v>1.6840903611789642E-14</v>
      </c>
      <c r="G10" s="86">
        <v>3</v>
      </c>
      <c r="H10" s="87">
        <f t="shared" si="2"/>
        <v>4.4318484119380075E-3</v>
      </c>
      <c r="I10" s="88">
        <f t="shared" si="2"/>
        <v>1.2151765699646572E-8</v>
      </c>
      <c r="J10" s="89">
        <f t="shared" si="2"/>
        <v>2.56486620890214E-22</v>
      </c>
      <c r="K10" s="88">
        <f t="shared" si="3"/>
        <v>0.9986501019683699</v>
      </c>
      <c r="L10" s="88">
        <f t="shared" si="3"/>
        <v>0.9999999990134123</v>
      </c>
      <c r="M10" s="88">
        <f t="shared" si="3"/>
        <v>1</v>
      </c>
    </row>
    <row r="11" spans="2:13" x14ac:dyDescent="0.2">
      <c r="B11" s="74">
        <v>-2.2000000000000002</v>
      </c>
      <c r="C11" s="75">
        <f t="shared" si="1"/>
        <v>3.5474592846231424E-2</v>
      </c>
      <c r="D11" s="75">
        <f t="shared" si="0"/>
        <v>4.9884942580107071E-5</v>
      </c>
      <c r="E11" s="75">
        <f t="shared" si="0"/>
        <v>2.7931402433965413E-12</v>
      </c>
      <c r="H11" t="s">
        <v>73</v>
      </c>
      <c r="K11" t="s">
        <v>74</v>
      </c>
    </row>
    <row r="12" spans="2:13" x14ac:dyDescent="0.2">
      <c r="B12" s="74">
        <v>-2</v>
      </c>
      <c r="C12" s="75">
        <f t="shared" si="1"/>
        <v>5.3990966513188063E-2</v>
      </c>
      <c r="D12" s="75">
        <f t="shared" si="0"/>
        <v>2.6766045152977074E-4</v>
      </c>
      <c r="E12" s="75">
        <f t="shared" si="0"/>
        <v>2.9703000624507172E-10</v>
      </c>
    </row>
    <row r="13" spans="2:13" x14ac:dyDescent="0.2">
      <c r="B13" s="74">
        <v>-1.8</v>
      </c>
      <c r="C13" s="75">
        <f t="shared" si="1"/>
        <v>7.8950158300894149E-2</v>
      </c>
      <c r="D13" s="75">
        <f t="shared" si="0"/>
        <v>1.2238038602275438E-3</v>
      </c>
      <c r="E13" s="75">
        <f t="shared" si="0"/>
        <v>2.0252942832744286E-8</v>
      </c>
      <c r="G13" s="93" t="s">
        <v>83</v>
      </c>
    </row>
    <row r="14" spans="2:13" x14ac:dyDescent="0.2">
      <c r="B14" s="74">
        <v>-1.6</v>
      </c>
      <c r="C14" s="75">
        <f t="shared" si="1"/>
        <v>0.11092083467945554</v>
      </c>
      <c r="D14" s="75">
        <f t="shared" si="0"/>
        <v>4.7681764029296808E-3</v>
      </c>
      <c r="E14" s="75">
        <f t="shared" si="0"/>
        <v>8.8543396950730096E-7</v>
      </c>
    </row>
    <row r="15" spans="2:13" x14ac:dyDescent="0.2">
      <c r="B15" s="74">
        <v>-1.4</v>
      </c>
      <c r="C15" s="75">
        <f t="shared" si="1"/>
        <v>0.14972746563574488</v>
      </c>
      <c r="D15" s="75">
        <f t="shared" si="0"/>
        <v>1.5830903165959937E-2</v>
      </c>
      <c r="E15" s="75">
        <f t="shared" si="0"/>
        <v>2.4820152902099967E-5</v>
      </c>
    </row>
    <row r="16" spans="2:13" x14ac:dyDescent="0.2">
      <c r="B16" s="74">
        <v>-1.2</v>
      </c>
      <c r="C16" s="75">
        <f t="shared" si="1"/>
        <v>0.19418605498321295</v>
      </c>
      <c r="D16" s="75">
        <f t="shared" si="0"/>
        <v>4.4789060589685799E-2</v>
      </c>
      <c r="E16" s="75">
        <f t="shared" si="0"/>
        <v>4.4610075254961789E-4</v>
      </c>
    </row>
    <row r="17" spans="2:5" x14ac:dyDescent="0.2">
      <c r="B17" s="74">
        <v>-1</v>
      </c>
      <c r="C17" s="75">
        <f t="shared" si="1"/>
        <v>0.24197072451914337</v>
      </c>
      <c r="D17" s="75">
        <f t="shared" si="0"/>
        <v>0.10798193302637613</v>
      </c>
      <c r="E17" s="75">
        <f t="shared" si="0"/>
        <v>5.140929987637018E-3</v>
      </c>
    </row>
    <row r="18" spans="2:5" x14ac:dyDescent="0.2">
      <c r="B18" s="74">
        <v>-0.8</v>
      </c>
      <c r="C18" s="75">
        <f t="shared" si="1"/>
        <v>0.28969155276148273</v>
      </c>
      <c r="D18" s="75">
        <f t="shared" si="0"/>
        <v>0.22184166935891109</v>
      </c>
      <c r="E18" s="75">
        <f t="shared" si="0"/>
        <v>3.7986620079324775E-2</v>
      </c>
    </row>
    <row r="19" spans="2:5" x14ac:dyDescent="0.2">
      <c r="B19" s="74">
        <v>-0.6</v>
      </c>
      <c r="C19" s="75">
        <f t="shared" si="1"/>
        <v>0.33322460289179967</v>
      </c>
      <c r="D19" s="75">
        <f t="shared" si="0"/>
        <v>0.3883721099664259</v>
      </c>
      <c r="E19" s="75">
        <f t="shared" si="0"/>
        <v>0.17996988837729355</v>
      </c>
    </row>
    <row r="20" spans="2:5" x14ac:dyDescent="0.2">
      <c r="B20" s="74">
        <v>-0.4</v>
      </c>
      <c r="C20" s="75">
        <f t="shared" si="1"/>
        <v>0.36827014030332333</v>
      </c>
      <c r="D20" s="75">
        <f t="shared" si="0"/>
        <v>0.57938310552296546</v>
      </c>
      <c r="E20" s="75">
        <f t="shared" si="0"/>
        <v>0.54670024891997859</v>
      </c>
    </row>
    <row r="21" spans="2:5" x14ac:dyDescent="0.2">
      <c r="B21" s="74">
        <v>-0.2</v>
      </c>
      <c r="C21" s="75">
        <f t="shared" si="1"/>
        <v>0.39104269397545588</v>
      </c>
      <c r="D21" s="75">
        <f t="shared" si="0"/>
        <v>0.73654028060664667</v>
      </c>
      <c r="E21" s="75">
        <f t="shared" si="0"/>
        <v>1.0648266850745074</v>
      </c>
    </row>
    <row r="22" spans="2:5" x14ac:dyDescent="0.2">
      <c r="B22" s="74">
        <v>0</v>
      </c>
      <c r="C22" s="75">
        <f t="shared" si="1"/>
        <v>0.3989422804014327</v>
      </c>
      <c r="D22" s="75">
        <f t="shared" si="0"/>
        <v>0.79788456080286541</v>
      </c>
      <c r="E22" s="75">
        <f t="shared" si="0"/>
        <v>1.329807601338109</v>
      </c>
    </row>
    <row r="23" spans="2:5" x14ac:dyDescent="0.2">
      <c r="B23" s="74">
        <v>0.2</v>
      </c>
      <c r="C23" s="75">
        <f t="shared" si="1"/>
        <v>0.39104269397545588</v>
      </c>
      <c r="D23" s="75">
        <f t="shared" si="1"/>
        <v>0.73654028060664667</v>
      </c>
      <c r="E23" s="75">
        <f t="shared" si="1"/>
        <v>1.0648266850745074</v>
      </c>
    </row>
    <row r="24" spans="2:5" x14ac:dyDescent="0.2">
      <c r="B24" s="74">
        <v>0.4</v>
      </c>
      <c r="C24" s="75">
        <f t="shared" si="1"/>
        <v>0.36827014030332333</v>
      </c>
      <c r="D24" s="75">
        <f t="shared" si="1"/>
        <v>0.57938310552296546</v>
      </c>
      <c r="E24" s="75">
        <f t="shared" si="1"/>
        <v>0.54670024891997859</v>
      </c>
    </row>
    <row r="25" spans="2:5" x14ac:dyDescent="0.2">
      <c r="B25" s="74">
        <v>0.6</v>
      </c>
      <c r="C25" s="75">
        <f t="shared" si="1"/>
        <v>0.33322460289179967</v>
      </c>
      <c r="D25" s="75">
        <f t="shared" si="1"/>
        <v>0.3883721099664259</v>
      </c>
      <c r="E25" s="75">
        <f t="shared" si="1"/>
        <v>0.17996988837729355</v>
      </c>
    </row>
    <row r="26" spans="2:5" x14ac:dyDescent="0.2">
      <c r="B26" s="74">
        <v>0.8</v>
      </c>
      <c r="C26" s="75">
        <f t="shared" si="1"/>
        <v>0.28969155276148273</v>
      </c>
      <c r="D26" s="75">
        <f t="shared" si="1"/>
        <v>0.22184166935891109</v>
      </c>
      <c r="E26" s="75">
        <f t="shared" si="1"/>
        <v>3.7986620079324775E-2</v>
      </c>
    </row>
    <row r="27" spans="2:5" x14ac:dyDescent="0.2">
      <c r="B27" s="74">
        <v>1</v>
      </c>
      <c r="C27" s="75">
        <f t="shared" si="1"/>
        <v>0.24197072451914337</v>
      </c>
      <c r="D27" s="75">
        <f t="shared" si="1"/>
        <v>0.10798193302637613</v>
      </c>
      <c r="E27" s="75">
        <f t="shared" si="1"/>
        <v>5.140929987637018E-3</v>
      </c>
    </row>
    <row r="28" spans="2:5" x14ac:dyDescent="0.2">
      <c r="B28" s="74">
        <v>1.2</v>
      </c>
      <c r="C28" s="75">
        <f t="shared" si="1"/>
        <v>0.19418605498321295</v>
      </c>
      <c r="D28" s="75">
        <f t="shared" si="1"/>
        <v>4.4789060589685799E-2</v>
      </c>
      <c r="E28" s="75">
        <f t="shared" si="1"/>
        <v>4.4610075254961789E-4</v>
      </c>
    </row>
    <row r="29" spans="2:5" x14ac:dyDescent="0.2">
      <c r="B29" s="74">
        <v>1.4</v>
      </c>
      <c r="C29" s="75">
        <f t="shared" si="1"/>
        <v>0.14972746563574488</v>
      </c>
      <c r="D29" s="75">
        <f t="shared" si="1"/>
        <v>1.5830903165959937E-2</v>
      </c>
      <c r="E29" s="75">
        <f t="shared" si="1"/>
        <v>2.4820152902099967E-5</v>
      </c>
    </row>
    <row r="30" spans="2:5" x14ac:dyDescent="0.2">
      <c r="B30" s="74">
        <v>1.6</v>
      </c>
      <c r="C30" s="75">
        <f t="shared" si="1"/>
        <v>0.11092083467945554</v>
      </c>
      <c r="D30" s="75">
        <f t="shared" si="1"/>
        <v>4.7681764029296808E-3</v>
      </c>
      <c r="E30" s="75">
        <f t="shared" si="1"/>
        <v>8.8543396950730096E-7</v>
      </c>
    </row>
    <row r="31" spans="2:5" x14ac:dyDescent="0.2">
      <c r="B31" s="74">
        <v>1.8</v>
      </c>
      <c r="C31" s="75">
        <f t="shared" si="1"/>
        <v>7.8950158300894149E-2</v>
      </c>
      <c r="D31" s="75">
        <f t="shared" si="1"/>
        <v>1.2238038602275438E-3</v>
      </c>
      <c r="E31" s="75">
        <f t="shared" si="1"/>
        <v>2.0252942832744286E-8</v>
      </c>
    </row>
    <row r="32" spans="2:5" x14ac:dyDescent="0.2">
      <c r="B32" s="74">
        <v>2</v>
      </c>
      <c r="C32" s="75">
        <f t="shared" si="1"/>
        <v>5.3990966513188063E-2</v>
      </c>
      <c r="D32" s="75">
        <f t="shared" si="1"/>
        <v>2.6766045152977074E-4</v>
      </c>
      <c r="E32" s="75">
        <f t="shared" si="1"/>
        <v>2.9703000624507172E-10</v>
      </c>
    </row>
    <row r="33" spans="2:5" x14ac:dyDescent="0.2">
      <c r="B33" s="74">
        <v>2.2000000000000002</v>
      </c>
      <c r="C33" s="75">
        <f t="shared" si="1"/>
        <v>3.5474592846231424E-2</v>
      </c>
      <c r="D33" s="75">
        <f t="shared" si="1"/>
        <v>4.9884942580107071E-5</v>
      </c>
      <c r="E33" s="75">
        <f t="shared" si="1"/>
        <v>2.7931402433965413E-12</v>
      </c>
    </row>
    <row r="34" spans="2:5" x14ac:dyDescent="0.2">
      <c r="B34" s="74">
        <v>2.4</v>
      </c>
      <c r="C34" s="75">
        <f t="shared" si="1"/>
        <v>2.2394530294842899E-2</v>
      </c>
      <c r="D34" s="75">
        <f t="shared" si="1"/>
        <v>7.9225981820641506E-6</v>
      </c>
      <c r="E34" s="75">
        <f t="shared" si="1"/>
        <v>1.6840903611789642E-14</v>
      </c>
    </row>
    <row r="35" spans="2:5" x14ac:dyDescent="0.2">
      <c r="B35" s="74">
        <v>2.6</v>
      </c>
      <c r="C35" s="75">
        <f t="shared" si="1"/>
        <v>1.3582969233685613E-2</v>
      </c>
      <c r="D35" s="75">
        <f t="shared" si="1"/>
        <v>1.0722070689395229E-6</v>
      </c>
      <c r="E35" s="75">
        <f t="shared" si="1"/>
        <v>6.510558843973735E-17</v>
      </c>
    </row>
    <row r="36" spans="2:5" x14ac:dyDescent="0.2">
      <c r="B36" s="74">
        <v>2.80000000000001</v>
      </c>
      <c r="C36" s="75">
        <f t="shared" si="1"/>
        <v>7.915451582979743E-3</v>
      </c>
      <c r="D36" s="75">
        <f t="shared" si="1"/>
        <v>1.2365241000330306E-7</v>
      </c>
      <c r="E36" s="75">
        <f t="shared" si="1"/>
        <v>1.6138061905809261E-19</v>
      </c>
    </row>
    <row r="37" spans="2:5" x14ac:dyDescent="0.2">
      <c r="B37" s="74">
        <v>3.0000000000000102</v>
      </c>
      <c r="C37" s="75">
        <f t="shared" si="1"/>
        <v>4.431848411937874E-3</v>
      </c>
      <c r="D37" s="75">
        <f t="shared" si="1"/>
        <v>1.2151765699645105E-8</v>
      </c>
      <c r="E37" s="75">
        <f t="shared" si="1"/>
        <v>2.5648662089012649E-22</v>
      </c>
    </row>
  </sheetData>
  <mergeCells count="3">
    <mergeCell ref="C5:E5"/>
    <mergeCell ref="H5:J5"/>
    <mergeCell ref="K5:M5"/>
  </mergeCells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43"/>
  <sheetViews>
    <sheetView zoomScale="80" zoomScaleNormal="80" workbookViewId="0"/>
  </sheetViews>
  <sheetFormatPr defaultRowHeight="13" x14ac:dyDescent="0.2"/>
  <cols>
    <col min="1" max="2" width="6.7265625" bestFit="1" customWidth="1"/>
    <col min="3" max="3" width="8.7265625" bestFit="1" customWidth="1"/>
    <col min="4" max="4" width="2.26953125" bestFit="1" customWidth="1"/>
    <col min="5" max="6" width="10.36328125" bestFit="1" customWidth="1"/>
    <col min="7" max="8" width="9.26953125" bestFit="1" customWidth="1"/>
    <col min="9" max="9" width="6.7265625" bestFit="1" customWidth="1"/>
    <col min="10" max="10" width="6.26953125" bestFit="1" customWidth="1"/>
    <col min="12" max="12" width="9.6328125" customWidth="1"/>
    <col min="13" max="13" width="1.81640625" customWidth="1"/>
  </cols>
  <sheetData>
    <row r="1" spans="1:7" ht="26.5" customHeight="1" thickBot="1" x14ac:dyDescent="0.25">
      <c r="C1" t="s">
        <v>81</v>
      </c>
    </row>
    <row r="2" spans="1:7" x14ac:dyDescent="0.2">
      <c r="C2" s="24" t="s">
        <v>27</v>
      </c>
      <c r="D2" s="2"/>
      <c r="E2" s="55">
        <v>18.499981569751728</v>
      </c>
      <c r="F2" s="2">
        <v>25</v>
      </c>
      <c r="G2" s="2">
        <v>18.5</v>
      </c>
    </row>
    <row r="3" spans="1:7" ht="13.5" thickBot="1" x14ac:dyDescent="0.25">
      <c r="C3" s="25" t="s">
        <v>26</v>
      </c>
      <c r="D3" s="4"/>
      <c r="E3" s="56">
        <v>5.6964811634767401</v>
      </c>
      <c r="F3" s="39">
        <v>5.6964811634767401</v>
      </c>
      <c r="G3" s="4">
        <v>3</v>
      </c>
    </row>
    <row r="4" spans="1:7" x14ac:dyDescent="0.2">
      <c r="A4" s="22" t="s">
        <v>59</v>
      </c>
      <c r="B4" s="22" t="s">
        <v>60</v>
      </c>
      <c r="C4" s="26" t="s">
        <v>61</v>
      </c>
      <c r="D4" s="17"/>
      <c r="E4" s="25" t="s">
        <v>28</v>
      </c>
      <c r="F4" s="26" t="s">
        <v>28</v>
      </c>
      <c r="G4" s="26" t="s">
        <v>28</v>
      </c>
    </row>
    <row r="5" spans="1:7" x14ac:dyDescent="0.2">
      <c r="A5">
        <v>2E-3</v>
      </c>
      <c r="B5">
        <v>11.8</v>
      </c>
      <c r="C5" s="2">
        <v>12</v>
      </c>
      <c r="D5" s="32"/>
      <c r="E5" s="27">
        <f>_xlfn.NORM.DIST(C5,$E$2,$E$3,FALSE)</f>
        <v>3.6523949599002986E-2</v>
      </c>
      <c r="F5" s="27">
        <f>_xlfn.NORM.DIST(C5,$F$2,$F$3,FALSE)</f>
        <v>5.1807701580030589E-3</v>
      </c>
      <c r="G5" s="27">
        <f>_xlfn.NORM.DIST(C5,$G$2,$G$3,FALSE)</f>
        <v>1.2717541168805994E-2</v>
      </c>
    </row>
    <row r="6" spans="1:7" x14ac:dyDescent="0.2">
      <c r="A6">
        <v>2E-3</v>
      </c>
      <c r="B6">
        <v>12.2</v>
      </c>
      <c r="C6" s="3">
        <v>12</v>
      </c>
      <c r="D6" s="18"/>
      <c r="E6" s="28">
        <f t="shared" ref="E6:E14" si="0">_xlfn.NORM.DIST(C6,$E$2,$E$3,FALSE)</f>
        <v>3.6523949599002986E-2</v>
      </c>
      <c r="F6" s="28">
        <f t="shared" ref="F6:F14" si="1">_xlfn.NORM.DIST(C6,$F$2,$F$3,FALSE)</f>
        <v>5.1807701580030589E-3</v>
      </c>
      <c r="G6" s="28">
        <f t="shared" ref="G6:G14" si="2">_xlfn.NORM.DIST(C6,$G$2,$G$3,FALSE)</f>
        <v>1.2717541168805994E-2</v>
      </c>
    </row>
    <row r="7" spans="1:7" x14ac:dyDescent="0.2">
      <c r="A7">
        <v>2E-3</v>
      </c>
      <c r="B7">
        <v>13.6</v>
      </c>
      <c r="C7" s="3">
        <v>14</v>
      </c>
      <c r="D7" s="18"/>
      <c r="E7" s="28">
        <f t="shared" si="0"/>
        <v>5.1262074125621726E-2</v>
      </c>
      <c r="F7" s="28">
        <f t="shared" si="1"/>
        <v>1.0854236242669594E-2</v>
      </c>
      <c r="G7" s="28">
        <f t="shared" si="2"/>
        <v>4.3172531888630579E-2</v>
      </c>
    </row>
    <row r="8" spans="1:7" x14ac:dyDescent="0.2">
      <c r="A8">
        <v>2E-3</v>
      </c>
      <c r="B8">
        <v>14</v>
      </c>
      <c r="C8" s="3">
        <v>14</v>
      </c>
      <c r="D8" s="18"/>
      <c r="E8" s="28">
        <f t="shared" si="0"/>
        <v>5.1262074125621726E-2</v>
      </c>
      <c r="F8" s="28">
        <f t="shared" si="1"/>
        <v>1.0854236242669594E-2</v>
      </c>
      <c r="G8" s="28">
        <f t="shared" si="2"/>
        <v>4.3172531888630579E-2</v>
      </c>
    </row>
    <row r="9" spans="1:7" x14ac:dyDescent="0.2">
      <c r="A9">
        <v>2E-3</v>
      </c>
      <c r="B9">
        <v>14.4</v>
      </c>
      <c r="C9" s="3">
        <v>14</v>
      </c>
      <c r="D9" s="18"/>
      <c r="E9" s="28">
        <f t="shared" si="0"/>
        <v>5.1262074125621726E-2</v>
      </c>
      <c r="F9" s="28">
        <f t="shared" si="1"/>
        <v>1.0854236242669594E-2</v>
      </c>
      <c r="G9" s="28">
        <f t="shared" si="2"/>
        <v>4.3172531888630579E-2</v>
      </c>
    </row>
    <row r="10" spans="1:7" x14ac:dyDescent="0.2">
      <c r="A10">
        <v>2E-3</v>
      </c>
      <c r="B10">
        <v>20.8</v>
      </c>
      <c r="C10" s="3">
        <v>21</v>
      </c>
      <c r="D10" s="18" t="s">
        <v>33</v>
      </c>
      <c r="E10" s="28">
        <f t="shared" si="0"/>
        <v>6.3603237590755965E-2</v>
      </c>
      <c r="F10" s="28">
        <f t="shared" si="1"/>
        <v>5.4731214507510034E-2</v>
      </c>
      <c r="G10" s="28">
        <f t="shared" si="2"/>
        <v>9.3970625136767516E-2</v>
      </c>
    </row>
    <row r="11" spans="1:7" x14ac:dyDescent="0.2">
      <c r="A11">
        <v>2E-3</v>
      </c>
      <c r="B11">
        <v>21.2</v>
      </c>
      <c r="C11" s="3">
        <v>21</v>
      </c>
      <c r="D11" s="18" t="s">
        <v>33</v>
      </c>
      <c r="E11" s="28">
        <f t="shared" si="0"/>
        <v>6.3603237590755965E-2</v>
      </c>
      <c r="F11" s="28">
        <f t="shared" si="1"/>
        <v>5.4731214507510034E-2</v>
      </c>
      <c r="G11" s="28">
        <f t="shared" si="2"/>
        <v>9.3970625136767516E-2</v>
      </c>
    </row>
    <row r="12" spans="1:7" x14ac:dyDescent="0.2">
      <c r="A12">
        <v>2E-3</v>
      </c>
      <c r="B12">
        <v>23</v>
      </c>
      <c r="C12" s="3">
        <v>23</v>
      </c>
      <c r="D12" s="18" t="s">
        <v>33</v>
      </c>
      <c r="E12" s="28">
        <f t="shared" si="0"/>
        <v>5.1261812092960241E-2</v>
      </c>
      <c r="F12" s="28">
        <f t="shared" si="1"/>
        <v>6.5847049771680335E-2</v>
      </c>
      <c r="G12" s="28">
        <f t="shared" si="2"/>
        <v>4.3172531888630579E-2</v>
      </c>
    </row>
    <row r="13" spans="1:7" x14ac:dyDescent="0.2">
      <c r="A13">
        <v>2E-3</v>
      </c>
      <c r="B13">
        <v>26</v>
      </c>
      <c r="C13" s="3">
        <v>26</v>
      </c>
      <c r="D13" s="18" t="s">
        <v>33</v>
      </c>
      <c r="E13" s="28">
        <f t="shared" si="0"/>
        <v>2.9436726047439844E-2</v>
      </c>
      <c r="F13" s="28">
        <f t="shared" si="1"/>
        <v>6.8962283017948878E-2</v>
      </c>
      <c r="G13" s="28">
        <f t="shared" si="2"/>
        <v>5.8427668311895132E-3</v>
      </c>
    </row>
    <row r="14" spans="1:7" x14ac:dyDescent="0.2">
      <c r="A14">
        <v>2E-3</v>
      </c>
      <c r="B14">
        <v>28</v>
      </c>
      <c r="C14" s="4">
        <v>28</v>
      </c>
      <c r="D14" s="19" t="s">
        <v>33</v>
      </c>
      <c r="E14" s="42">
        <f t="shared" si="0"/>
        <v>1.7432868087791147E-2</v>
      </c>
      <c r="F14" s="29">
        <f t="shared" si="1"/>
        <v>6.096456412920815E-2</v>
      </c>
      <c r="G14" s="29">
        <f t="shared" si="2"/>
        <v>8.8365865147670174E-4</v>
      </c>
    </row>
    <row r="15" spans="1:7" ht="13.5" thickBot="1" x14ac:dyDescent="0.25">
      <c r="C15" s="13" t="s">
        <v>30</v>
      </c>
      <c r="D15" s="19"/>
      <c r="E15" s="57">
        <f>PRODUCT(E5:E14)</f>
        <v>1.9122943548134745E-14</v>
      </c>
      <c r="F15" s="30">
        <f t="shared" ref="F15:G15" si="3">PRODUCT(F5:F14)</f>
        <v>2.846309066937402E-17</v>
      </c>
      <c r="G15" s="30">
        <f t="shared" si="3"/>
        <v>2.5616730607758253E-17</v>
      </c>
    </row>
    <row r="16" spans="1:7" ht="13.5" thickBot="1" x14ac:dyDescent="0.25">
      <c r="C16" s="54" t="s">
        <v>34</v>
      </c>
      <c r="D16" s="12"/>
      <c r="E16" s="58">
        <f>LN(E15)</f>
        <v>-31.587887547874431</v>
      </c>
      <c r="F16" s="31">
        <f t="shared" ref="F16:G16" si="4">LN(F15)</f>
        <v>-38.097923490171119</v>
      </c>
      <c r="G16" s="31">
        <f t="shared" si="4"/>
        <v>-38.203285996505599</v>
      </c>
    </row>
    <row r="17" spans="2:10" x14ac:dyDescent="0.2">
      <c r="B17" s="22"/>
      <c r="C17" s="59" t="s">
        <v>32</v>
      </c>
      <c r="E17" s="23">
        <f>AVERAGE(C5:C14)</f>
        <v>18.5</v>
      </c>
    </row>
    <row r="18" spans="2:10" x14ac:dyDescent="0.2">
      <c r="B18" s="102" t="s">
        <v>65</v>
      </c>
      <c r="C18" s="102"/>
      <c r="E18" s="23">
        <f>_xlfn.STDEV.S(C5:C14)</f>
        <v>6.0046278448839407</v>
      </c>
      <c r="F18" s="45" t="s">
        <v>36</v>
      </c>
      <c r="I18" t="s">
        <v>62</v>
      </c>
    </row>
    <row r="19" spans="2:10" ht="16" x14ac:dyDescent="0.2">
      <c r="B19" s="22"/>
      <c r="C19" s="60" t="s">
        <v>64</v>
      </c>
      <c r="D19" s="4"/>
      <c r="E19" s="40">
        <f>_xlfn.STDEV.P(C5:C14)</f>
        <v>5.6964901474504455</v>
      </c>
      <c r="F19" s="43" t="s">
        <v>35</v>
      </c>
      <c r="G19" s="4"/>
      <c r="H19" s="44" t="s">
        <v>63</v>
      </c>
    </row>
    <row r="21" spans="2:10" x14ac:dyDescent="0.2">
      <c r="C21" s="99" t="s">
        <v>57</v>
      </c>
      <c r="D21" s="99"/>
      <c r="E21" s="99"/>
    </row>
    <row r="22" spans="2:10" x14ac:dyDescent="0.2">
      <c r="C22" s="22" t="s">
        <v>55</v>
      </c>
      <c r="D22" s="22"/>
      <c r="E22" s="22" t="s">
        <v>56</v>
      </c>
      <c r="I22" s="99" t="s">
        <v>58</v>
      </c>
      <c r="J22" s="99"/>
    </row>
    <row r="23" spans="2:10" x14ac:dyDescent="0.2">
      <c r="C23">
        <v>0</v>
      </c>
      <c r="E23" s="28">
        <f>_xlfn.NORM.DIST(C23,$E$2,$E$3,FALSE)</f>
        <v>3.5896308827256895E-4</v>
      </c>
      <c r="I23" t="s">
        <v>53</v>
      </c>
      <c r="J23" t="s">
        <v>54</v>
      </c>
    </row>
    <row r="24" spans="2:10" x14ac:dyDescent="0.2">
      <c r="C24">
        <v>2</v>
      </c>
      <c r="E24" s="28">
        <f>_xlfn.NORM.DIST(C24,$E$2,$E$3,FALSE)</f>
        <v>1.0555363081498398E-3</v>
      </c>
      <c r="I24" s="23">
        <f>$E$2</f>
        <v>18.499981569751728</v>
      </c>
      <c r="J24">
        <f>_xlfn.NORM.DIST($E$2,$E$2,$E$3,FALSE)</f>
        <v>7.0033107975370851E-2</v>
      </c>
    </row>
    <row r="25" spans="2:10" x14ac:dyDescent="0.2">
      <c r="C25">
        <v>4</v>
      </c>
      <c r="E25" s="28">
        <f t="shared" ref="E25:E43" si="5">_xlfn.NORM.DIST(C25,$E$2,$E$3,FALSE)</f>
        <v>2.7438628714322516E-3</v>
      </c>
      <c r="I25" s="23">
        <f>$E$2</f>
        <v>18.499981569751728</v>
      </c>
      <c r="J25">
        <v>0</v>
      </c>
    </row>
    <row r="26" spans="2:10" x14ac:dyDescent="0.2">
      <c r="C26">
        <v>6</v>
      </c>
      <c r="E26" s="28">
        <f t="shared" si="5"/>
        <v>6.3054701208671215E-3</v>
      </c>
    </row>
    <row r="27" spans="2:10" x14ac:dyDescent="0.2">
      <c r="C27">
        <v>8</v>
      </c>
      <c r="E27" s="28">
        <f t="shared" si="5"/>
        <v>1.2809683037503556E-2</v>
      </c>
    </row>
    <row r="28" spans="2:10" x14ac:dyDescent="0.2">
      <c r="C28">
        <v>10</v>
      </c>
      <c r="E28" s="28">
        <f t="shared" si="5"/>
        <v>2.3005153634680055E-2</v>
      </c>
    </row>
    <row r="29" spans="2:10" x14ac:dyDescent="0.2">
      <c r="C29">
        <v>12</v>
      </c>
      <c r="E29" s="28">
        <f t="shared" si="5"/>
        <v>3.6523949599002986E-2</v>
      </c>
    </row>
    <row r="30" spans="2:10" x14ac:dyDescent="0.2">
      <c r="C30">
        <v>14</v>
      </c>
      <c r="E30" s="28">
        <f t="shared" si="5"/>
        <v>5.1262074125621726E-2</v>
      </c>
    </row>
    <row r="31" spans="2:10" x14ac:dyDescent="0.2">
      <c r="C31">
        <v>16</v>
      </c>
      <c r="E31" s="28">
        <f t="shared" si="5"/>
        <v>6.3603418211529705E-2</v>
      </c>
    </row>
    <row r="32" spans="2:10" x14ac:dyDescent="0.2">
      <c r="C32">
        <v>18</v>
      </c>
      <c r="E32" s="28">
        <f t="shared" si="5"/>
        <v>6.9763872723048015E-2</v>
      </c>
    </row>
    <row r="33" spans="3:5" x14ac:dyDescent="0.2">
      <c r="C33">
        <v>20</v>
      </c>
      <c r="E33" s="28">
        <f t="shared" si="5"/>
        <v>6.7646689579952388E-2</v>
      </c>
    </row>
    <row r="34" spans="3:5" x14ac:dyDescent="0.2">
      <c r="C34">
        <v>22</v>
      </c>
      <c r="E34" s="28">
        <f t="shared" si="5"/>
        <v>5.7986695252830386E-2</v>
      </c>
    </row>
    <row r="35" spans="3:5" x14ac:dyDescent="0.2">
      <c r="C35">
        <v>24</v>
      </c>
      <c r="E35" s="28">
        <f t="shared" si="5"/>
        <v>4.3941614625396169E-2</v>
      </c>
    </row>
    <row r="36" spans="3:5" x14ac:dyDescent="0.2">
      <c r="C36">
        <v>26</v>
      </c>
      <c r="E36" s="28">
        <f t="shared" si="5"/>
        <v>2.9436726047439844E-2</v>
      </c>
    </row>
    <row r="37" spans="3:5" x14ac:dyDescent="0.2">
      <c r="C37">
        <v>28</v>
      </c>
      <c r="E37" s="28">
        <f t="shared" si="5"/>
        <v>1.7432868087791147E-2</v>
      </c>
    </row>
    <row r="38" spans="3:5" x14ac:dyDescent="0.2">
      <c r="C38">
        <v>30</v>
      </c>
      <c r="E38" s="28">
        <f t="shared" si="5"/>
        <v>9.1267052346549783E-3</v>
      </c>
    </row>
    <row r="39" spans="3:5" x14ac:dyDescent="0.2">
      <c r="C39">
        <v>32</v>
      </c>
      <c r="E39" s="28">
        <f t="shared" si="5"/>
        <v>4.2240110668952651E-3</v>
      </c>
    </row>
    <row r="40" spans="3:5" x14ac:dyDescent="0.2">
      <c r="C40">
        <v>34</v>
      </c>
      <c r="E40" s="28">
        <f t="shared" si="5"/>
        <v>1.7282314856511278E-3</v>
      </c>
    </row>
    <row r="41" spans="3:5" x14ac:dyDescent="0.2">
      <c r="C41">
        <v>36</v>
      </c>
      <c r="E41" s="28">
        <f t="shared" si="5"/>
        <v>6.2509297948671206E-4</v>
      </c>
    </row>
    <row r="42" spans="3:5" x14ac:dyDescent="0.2">
      <c r="C42">
        <v>38</v>
      </c>
      <c r="E42" s="28">
        <f t="shared" si="5"/>
        <v>1.9987255870099213E-4</v>
      </c>
    </row>
    <row r="43" spans="3:5" x14ac:dyDescent="0.2">
      <c r="C43">
        <v>40</v>
      </c>
      <c r="E43" s="28">
        <f t="shared" si="5"/>
        <v>5.6497283383946522E-5</v>
      </c>
    </row>
  </sheetData>
  <mergeCells count="3">
    <mergeCell ref="C21:E21"/>
    <mergeCell ref="I22:J22"/>
    <mergeCell ref="B18:C18"/>
  </mergeCells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9"/>
  <sheetViews>
    <sheetView zoomScale="80" zoomScaleNormal="80" workbookViewId="0"/>
  </sheetViews>
  <sheetFormatPr defaultRowHeight="13" x14ac:dyDescent="0.2"/>
  <cols>
    <col min="1" max="2" width="6.7265625" bestFit="1" customWidth="1"/>
    <col min="3" max="3" width="9.7265625" customWidth="1"/>
    <col min="4" max="4" width="2.6328125" bestFit="1" customWidth="1"/>
    <col min="5" max="5" width="9.7265625" bestFit="1" customWidth="1"/>
    <col min="6" max="6" width="9.7265625" customWidth="1"/>
    <col min="7" max="10" width="10.7265625" customWidth="1"/>
    <col min="11" max="11" width="2.26953125" customWidth="1"/>
  </cols>
  <sheetData>
    <row r="1" spans="1:10" ht="27" customHeight="1" thickBot="1" x14ac:dyDescent="0.25">
      <c r="C1" t="s">
        <v>80</v>
      </c>
    </row>
    <row r="2" spans="1:10" x14ac:dyDescent="0.2">
      <c r="C2" s="24" t="s">
        <v>27</v>
      </c>
      <c r="D2" s="2"/>
      <c r="E2" s="55">
        <v>36.5</v>
      </c>
      <c r="F2" s="32"/>
      <c r="G2" s="67">
        <v>32.5</v>
      </c>
      <c r="H2" s="68"/>
      <c r="I2" s="67">
        <v>36.5</v>
      </c>
      <c r="J2" s="2"/>
    </row>
    <row r="3" spans="1:10" ht="13.5" thickBot="1" x14ac:dyDescent="0.25">
      <c r="C3" s="25" t="s">
        <v>26</v>
      </c>
      <c r="D3" s="4"/>
      <c r="E3" s="56">
        <v>5</v>
      </c>
      <c r="F3" s="19"/>
      <c r="G3" s="40">
        <v>4.1718830649410918</v>
      </c>
      <c r="H3" s="69"/>
      <c r="I3" s="40">
        <v>10</v>
      </c>
      <c r="J3" s="4"/>
    </row>
    <row r="4" spans="1:10" x14ac:dyDescent="0.2">
      <c r="A4" s="61" t="s">
        <v>59</v>
      </c>
      <c r="B4" s="61" t="s">
        <v>60</v>
      </c>
      <c r="C4" s="26" t="s">
        <v>24</v>
      </c>
      <c r="D4" s="17"/>
      <c r="E4" s="25" t="s">
        <v>28</v>
      </c>
      <c r="F4" s="33" t="s">
        <v>29</v>
      </c>
      <c r="G4" s="26" t="s">
        <v>28</v>
      </c>
      <c r="H4" s="33" t="s">
        <v>29</v>
      </c>
      <c r="I4" s="26" t="s">
        <v>28</v>
      </c>
      <c r="J4" s="26" t="s">
        <v>29</v>
      </c>
    </row>
    <row r="5" spans="1:10" x14ac:dyDescent="0.2">
      <c r="A5">
        <v>2E-3</v>
      </c>
      <c r="B5">
        <v>29.8</v>
      </c>
      <c r="C5" s="2">
        <v>30</v>
      </c>
      <c r="D5" s="32"/>
      <c r="E5" s="27">
        <f>_xlfn.NORM.DIST(C5,$E$2,$E$3,FALSE)</f>
        <v>3.427371840956147E-2</v>
      </c>
      <c r="F5" s="32"/>
      <c r="G5" s="27">
        <f>_xlfn.NORM.DIST(C5,$G$2,$G$3,FALSE)</f>
        <v>7.9909847215375709E-2</v>
      </c>
      <c r="H5" s="32"/>
      <c r="I5" s="27">
        <f>_xlfn.NORM.DIST(C5,$I$2,$I$3,FALSE)</f>
        <v>3.2297235966791432E-2</v>
      </c>
      <c r="J5" s="2"/>
    </row>
    <row r="6" spans="1:10" x14ac:dyDescent="0.2">
      <c r="A6">
        <v>2E-3</v>
      </c>
      <c r="B6">
        <v>30.2</v>
      </c>
      <c r="C6" s="3">
        <v>30</v>
      </c>
      <c r="D6" s="18"/>
      <c r="E6" s="28">
        <f t="shared" ref="E6:E9" si="0">_xlfn.NORM.DIST(C6,$E$2,$E$3,FALSE)</f>
        <v>3.427371840956147E-2</v>
      </c>
      <c r="F6" s="18"/>
      <c r="G6" s="28">
        <f t="shared" ref="G6:G9" si="1">_xlfn.NORM.DIST(C6,$G$2,$G$3,FALSE)</f>
        <v>7.9909847215375709E-2</v>
      </c>
      <c r="H6" s="18"/>
      <c r="I6" s="28">
        <f t="shared" ref="I6:I9" si="2">_xlfn.NORM.DIST(C6,$I$2,$I$3,FALSE)</f>
        <v>3.2297235966791432E-2</v>
      </c>
      <c r="J6" s="3"/>
    </row>
    <row r="7" spans="1:10" x14ac:dyDescent="0.2">
      <c r="A7">
        <v>2E-3</v>
      </c>
      <c r="B7">
        <v>32.799999999999997</v>
      </c>
      <c r="C7" s="3">
        <v>33</v>
      </c>
      <c r="D7" s="18"/>
      <c r="E7" s="28">
        <f t="shared" si="0"/>
        <v>6.2450786673352257E-2</v>
      </c>
      <c r="F7" s="18"/>
      <c r="G7" s="28">
        <f t="shared" si="1"/>
        <v>9.4942099955554471E-2</v>
      </c>
      <c r="H7" s="18"/>
      <c r="I7" s="28">
        <f t="shared" si="2"/>
        <v>3.752403469169379E-2</v>
      </c>
      <c r="J7" s="3"/>
    </row>
    <row r="8" spans="1:10" x14ac:dyDescent="0.2">
      <c r="A8">
        <v>2E-3</v>
      </c>
      <c r="B8">
        <v>33.200000000000003</v>
      </c>
      <c r="C8" s="3">
        <v>33</v>
      </c>
      <c r="D8" s="18"/>
      <c r="E8" s="28">
        <f t="shared" si="0"/>
        <v>6.2450786673352257E-2</v>
      </c>
      <c r="F8" s="18"/>
      <c r="G8" s="28">
        <f t="shared" si="1"/>
        <v>9.4942099955554471E-2</v>
      </c>
      <c r="H8" s="18"/>
      <c r="I8" s="28">
        <f t="shared" si="2"/>
        <v>3.752403469169379E-2</v>
      </c>
      <c r="J8" s="3"/>
    </row>
    <row r="9" spans="1:10" x14ac:dyDescent="0.2">
      <c r="A9">
        <v>2E-3</v>
      </c>
      <c r="B9">
        <v>36</v>
      </c>
      <c r="C9" s="3">
        <v>36</v>
      </c>
      <c r="D9" s="18"/>
      <c r="E9" s="28">
        <f t="shared" si="0"/>
        <v>7.9390509495402356E-2</v>
      </c>
      <c r="F9" s="18"/>
      <c r="G9" s="28">
        <f t="shared" si="1"/>
        <v>6.7257662143285143E-2</v>
      </c>
      <c r="H9" s="18"/>
      <c r="I9" s="28">
        <f t="shared" si="2"/>
        <v>3.9844391409476404E-2</v>
      </c>
      <c r="J9" s="3"/>
    </row>
    <row r="10" spans="1:10" x14ac:dyDescent="0.2">
      <c r="A10">
        <v>2E-3</v>
      </c>
      <c r="C10" s="3">
        <v>36</v>
      </c>
      <c r="D10" s="18" t="s">
        <v>25</v>
      </c>
      <c r="E10" s="3"/>
      <c r="F10" s="34">
        <f>1-_xlfn.NORM.DIST(C10,$E$2,$E$3,TRUE)</f>
        <v>0.53982783727702899</v>
      </c>
      <c r="G10" s="3"/>
      <c r="H10" s="34">
        <f>1-_xlfn.NORM.DIST(C10,$G$2,$G$3,TRUE)</f>
        <v>0.20074877131460989</v>
      </c>
      <c r="I10" s="3"/>
      <c r="J10" s="28">
        <f>1-_xlfn.NORM.DIST(C10,$I$2,$I$3,TRUE)</f>
        <v>0.51993880583837249</v>
      </c>
    </row>
    <row r="11" spans="1:10" x14ac:dyDescent="0.2">
      <c r="A11">
        <v>2E-3</v>
      </c>
      <c r="C11" s="3">
        <v>36</v>
      </c>
      <c r="D11" s="18" t="s">
        <v>25</v>
      </c>
      <c r="E11" s="3"/>
      <c r="F11" s="34">
        <f>1-_xlfn.NORM.DIST(C11,$E$2,$E$3,TRUE)</f>
        <v>0.53982783727702899</v>
      </c>
      <c r="G11" s="3"/>
      <c r="H11" s="34">
        <f t="shared" ref="H11:H14" si="3">1-_xlfn.NORM.DIST(C11,$G$2,$G$3,TRUE)</f>
        <v>0.20074877131460989</v>
      </c>
      <c r="I11" s="3"/>
      <c r="J11" s="28">
        <f t="shared" ref="J11:J14" si="4">1-_xlfn.NORM.DIST(C11,$I$2,$I$3,TRUE)</f>
        <v>0.51993880583837249</v>
      </c>
    </row>
    <row r="12" spans="1:10" x14ac:dyDescent="0.2">
      <c r="A12">
        <v>2E-3</v>
      </c>
      <c r="C12" s="3">
        <v>36</v>
      </c>
      <c r="D12" s="18" t="s">
        <v>25</v>
      </c>
      <c r="E12" s="3"/>
      <c r="F12" s="34">
        <f t="shared" ref="F12:F14" si="5">1-_xlfn.NORM.DIST(C12,$E$2,$E$3,TRUE)</f>
        <v>0.53982783727702899</v>
      </c>
      <c r="G12" s="3"/>
      <c r="H12" s="34">
        <f t="shared" si="3"/>
        <v>0.20074877131460989</v>
      </c>
      <c r="I12" s="3"/>
      <c r="J12" s="28">
        <f t="shared" si="4"/>
        <v>0.51993880583837249</v>
      </c>
    </row>
    <row r="13" spans="1:10" x14ac:dyDescent="0.2">
      <c r="A13">
        <v>2E-3</v>
      </c>
      <c r="C13" s="3">
        <v>36</v>
      </c>
      <c r="D13" s="18" t="s">
        <v>25</v>
      </c>
      <c r="E13" s="3"/>
      <c r="F13" s="34">
        <f t="shared" si="5"/>
        <v>0.53982783727702899</v>
      </c>
      <c r="G13" s="3"/>
      <c r="H13" s="34">
        <f t="shared" si="3"/>
        <v>0.20074877131460989</v>
      </c>
      <c r="I13" s="3"/>
      <c r="J13" s="28">
        <f t="shared" si="4"/>
        <v>0.51993880583837249</v>
      </c>
    </row>
    <row r="14" spans="1:10" x14ac:dyDescent="0.2">
      <c r="A14">
        <v>2E-3</v>
      </c>
      <c r="C14" s="4">
        <v>36</v>
      </c>
      <c r="D14" s="19" t="s">
        <v>25</v>
      </c>
      <c r="E14" s="4"/>
      <c r="F14" s="35">
        <f t="shared" si="5"/>
        <v>0.53982783727702899</v>
      </c>
      <c r="G14" s="4"/>
      <c r="H14" s="35">
        <f t="shared" si="3"/>
        <v>0.20074877131460989</v>
      </c>
      <c r="I14" s="4"/>
      <c r="J14" s="29">
        <f t="shared" si="4"/>
        <v>0.51993880583837249</v>
      </c>
    </row>
    <row r="15" spans="1:10" x14ac:dyDescent="0.2">
      <c r="C15" s="13" t="s">
        <v>30</v>
      </c>
      <c r="D15" s="19"/>
      <c r="E15" s="30">
        <f>PRODUCT(E5:E9)</f>
        <v>3.6371973371880636E-7</v>
      </c>
      <c r="F15" s="36">
        <f>PRODUCT(F10:F14)</f>
        <v>4.5843353593730166E-2</v>
      </c>
      <c r="G15" s="30">
        <f>PRODUCT(G5:G9)</f>
        <v>3.8713285875407104E-6</v>
      </c>
      <c r="H15" s="36">
        <f>PRODUCT(H10:H14)</f>
        <v>3.2603519143197429E-4</v>
      </c>
      <c r="I15" s="30">
        <f>PRODUCT(I5:I9)</f>
        <v>5.8521704700777109E-8</v>
      </c>
      <c r="J15" s="30">
        <f>PRODUCT(J10:J14)</f>
        <v>3.7998037054200795E-2</v>
      </c>
    </row>
    <row r="16" spans="1:10" ht="13.5" thickBot="1" x14ac:dyDescent="0.25">
      <c r="C16" s="11" t="s">
        <v>31</v>
      </c>
      <c r="D16" s="17"/>
      <c r="E16" s="103">
        <f>PRODUCT(E5:E9,F10:F14)</f>
        <v>1.667413236188862E-8</v>
      </c>
      <c r="F16" s="104"/>
      <c r="G16" s="105">
        <f>PRODUCT(G5:G9,H10:H14)</f>
        <v>1.2621893571349104E-9</v>
      </c>
      <c r="H16" s="104"/>
      <c r="I16" s="105">
        <f>PRODUCT(I5:I9,J10:J14)</f>
        <v>2.2237099036951262E-9</v>
      </c>
      <c r="J16" s="105"/>
    </row>
    <row r="17" spans="3:10" ht="13.5" thickBot="1" x14ac:dyDescent="0.25">
      <c r="C17" s="12" t="s">
        <v>66</v>
      </c>
      <c r="D17" s="12"/>
      <c r="E17" s="58">
        <f>LN(E16)</f>
        <v>-17.909407278768995</v>
      </c>
      <c r="F17" s="37"/>
      <c r="G17" s="31">
        <f>LN(G16)</f>
        <v>-20.49041803880975</v>
      </c>
      <c r="H17" s="37"/>
      <c r="I17" s="31">
        <f>LN(I16)</f>
        <v>-19.924088908051985</v>
      </c>
      <c r="J17" s="31"/>
    </row>
    <row r="19" spans="3:10" x14ac:dyDescent="0.2">
      <c r="C19">
        <v>20</v>
      </c>
      <c r="E19" s="28">
        <f t="shared" ref="E19:E39" si="6">_xlfn.NORM.DIST(C19,$E$2,$E$3,FALSE)</f>
        <v>3.445137878107362E-4</v>
      </c>
      <c r="G19">
        <v>36</v>
      </c>
      <c r="H19">
        <v>0</v>
      </c>
    </row>
    <row r="20" spans="3:10" x14ac:dyDescent="0.2">
      <c r="C20">
        <v>22</v>
      </c>
      <c r="E20" s="28">
        <f t="shared" si="6"/>
        <v>1.1905064839551707E-3</v>
      </c>
      <c r="G20">
        <v>36</v>
      </c>
      <c r="H20" s="27">
        <f>_xlfn.NORM.DIST(G20,$E$2,$E$3,FALSE)</f>
        <v>7.9390509495402356E-2</v>
      </c>
    </row>
    <row r="21" spans="3:10" x14ac:dyDescent="0.2">
      <c r="C21">
        <v>24</v>
      </c>
      <c r="E21" s="28">
        <f t="shared" si="6"/>
        <v>3.5056600987137081E-3</v>
      </c>
    </row>
    <row r="22" spans="3:10" x14ac:dyDescent="0.2">
      <c r="C22">
        <v>26</v>
      </c>
      <c r="E22" s="28">
        <f t="shared" si="6"/>
        <v>8.7967191960854393E-3</v>
      </c>
      <c r="G22">
        <v>39</v>
      </c>
      <c r="H22">
        <v>0</v>
      </c>
    </row>
    <row r="23" spans="3:10" x14ac:dyDescent="0.2">
      <c r="C23">
        <v>28</v>
      </c>
      <c r="E23" s="28">
        <f t="shared" si="6"/>
        <v>1.8809815475377387E-2</v>
      </c>
      <c r="G23">
        <v>39</v>
      </c>
      <c r="H23" s="27">
        <f>_xlfn.NORM.DIST(G23,$E$2,$E$3,FALSE)</f>
        <v>7.0413065352859905E-2</v>
      </c>
    </row>
    <row r="24" spans="3:10" x14ac:dyDescent="0.2">
      <c r="C24">
        <v>30</v>
      </c>
      <c r="E24" s="28">
        <f t="shared" si="6"/>
        <v>3.427371840956147E-2</v>
      </c>
    </row>
    <row r="25" spans="3:10" x14ac:dyDescent="0.2">
      <c r="C25">
        <v>32</v>
      </c>
      <c r="E25" s="28">
        <f t="shared" si="6"/>
        <v>5.3217049979750963E-2</v>
      </c>
      <c r="G25">
        <v>42</v>
      </c>
      <c r="H25">
        <v>0</v>
      </c>
    </row>
    <row r="26" spans="3:10" x14ac:dyDescent="0.2">
      <c r="C26">
        <v>34</v>
      </c>
      <c r="E26" s="28">
        <f t="shared" si="6"/>
        <v>7.0413065352859905E-2</v>
      </c>
      <c r="G26">
        <v>42</v>
      </c>
      <c r="H26" s="27">
        <f>_xlfn.NORM.DIST(G26,$E$2,$E$3,FALSE)</f>
        <v>4.3570435406510108E-2</v>
      </c>
    </row>
    <row r="27" spans="3:10" x14ac:dyDescent="0.2">
      <c r="C27">
        <v>36</v>
      </c>
      <c r="E27" s="28">
        <f t="shared" si="6"/>
        <v>7.9390509495402356E-2</v>
      </c>
    </row>
    <row r="28" spans="3:10" x14ac:dyDescent="0.2">
      <c r="C28">
        <v>38</v>
      </c>
      <c r="E28" s="28">
        <f t="shared" si="6"/>
        <v>7.6277563092104816E-2</v>
      </c>
      <c r="G28">
        <v>45</v>
      </c>
      <c r="H28">
        <v>0</v>
      </c>
    </row>
    <row r="29" spans="3:10" x14ac:dyDescent="0.2">
      <c r="C29">
        <v>40</v>
      </c>
      <c r="E29" s="28">
        <f t="shared" si="6"/>
        <v>6.2450786673352257E-2</v>
      </c>
      <c r="G29">
        <v>45</v>
      </c>
      <c r="H29" s="27">
        <f>_xlfn.NORM.DIST(G29,$E$2,$E$3,FALSE)</f>
        <v>1.8809815475377387E-2</v>
      </c>
    </row>
    <row r="30" spans="3:10" x14ac:dyDescent="0.2">
      <c r="C30">
        <v>42</v>
      </c>
      <c r="E30" s="28">
        <f t="shared" si="6"/>
        <v>4.3570435406510108E-2</v>
      </c>
    </row>
    <row r="31" spans="3:10" x14ac:dyDescent="0.2">
      <c r="C31">
        <v>44</v>
      </c>
      <c r="E31" s="28">
        <f t="shared" si="6"/>
        <v>2.5903519133178347E-2</v>
      </c>
    </row>
    <row r="32" spans="3:10" x14ac:dyDescent="0.2">
      <c r="C32">
        <v>46</v>
      </c>
      <c r="E32" s="28">
        <f t="shared" si="6"/>
        <v>1.3123162954935321E-2</v>
      </c>
    </row>
    <row r="33" spans="3:5" x14ac:dyDescent="0.2">
      <c r="C33">
        <v>48</v>
      </c>
      <c r="E33" s="28">
        <f t="shared" si="6"/>
        <v>5.6654075483202372E-3</v>
      </c>
    </row>
    <row r="34" spans="3:5" x14ac:dyDescent="0.2">
      <c r="C34">
        <v>50</v>
      </c>
      <c r="E34" s="28">
        <f t="shared" si="6"/>
        <v>2.0841869628845182E-3</v>
      </c>
    </row>
    <row r="35" spans="3:5" x14ac:dyDescent="0.2">
      <c r="C35">
        <v>52</v>
      </c>
      <c r="E35" s="28">
        <f t="shared" si="6"/>
        <v>6.5336381123998373E-4</v>
      </c>
    </row>
    <row r="36" spans="3:5" x14ac:dyDescent="0.2">
      <c r="C36">
        <v>54</v>
      </c>
      <c r="E36" s="28">
        <f t="shared" si="6"/>
        <v>1.7453653900915202E-4</v>
      </c>
    </row>
    <row r="37" spans="3:5" x14ac:dyDescent="0.2">
      <c r="C37">
        <v>56</v>
      </c>
      <c r="E37" s="28">
        <f t="shared" si="6"/>
        <v>3.9731094278554544E-5</v>
      </c>
    </row>
    <row r="38" spans="3:5" x14ac:dyDescent="0.2">
      <c r="C38">
        <v>58</v>
      </c>
      <c r="E38" s="28">
        <f t="shared" si="6"/>
        <v>7.7070393484174255E-6</v>
      </c>
    </row>
    <row r="39" spans="3:5" x14ac:dyDescent="0.2">
      <c r="C39">
        <v>60</v>
      </c>
      <c r="E39" s="28">
        <f t="shared" si="6"/>
        <v>1.2739650357734179E-6</v>
      </c>
    </row>
  </sheetData>
  <mergeCells count="3">
    <mergeCell ref="E16:F16"/>
    <mergeCell ref="G16:H16"/>
    <mergeCell ref="I16:J16"/>
  </mergeCells>
  <phoneticPr fontId="2"/>
  <pageMargins left="0.7" right="0.7" top="0.75" bottom="0.75" header="0.3" footer="0.3"/>
  <pageSetup paperSize="9" scale="90" orientation="landscape" horizontalDpi="0" verticalDpi="0" r:id="rId1"/>
  <ignoredErrors>
    <ignoredError sqref="F15:G15 H15:I15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7"/>
  <sheetViews>
    <sheetView zoomScale="90" zoomScaleNormal="90" workbookViewId="0"/>
  </sheetViews>
  <sheetFormatPr defaultRowHeight="13" x14ac:dyDescent="0.2"/>
  <cols>
    <col min="1" max="2" width="7" customWidth="1"/>
    <col min="4" max="4" width="2.26953125" bestFit="1" customWidth="1"/>
    <col min="5" max="6" width="9.453125" customWidth="1"/>
    <col min="7" max="7" width="9.453125" bestFit="1" customWidth="1"/>
    <col min="8" max="10" width="9.453125" customWidth="1"/>
    <col min="11" max="11" width="2.26953125" customWidth="1"/>
  </cols>
  <sheetData>
    <row r="1" spans="1:10" ht="24" customHeight="1" thickBot="1" x14ac:dyDescent="0.25">
      <c r="C1" t="s">
        <v>79</v>
      </c>
    </row>
    <row r="2" spans="1:10" x14ac:dyDescent="0.2">
      <c r="C2" s="24" t="s">
        <v>27</v>
      </c>
      <c r="D2" s="2"/>
      <c r="E2" s="55">
        <v>26.201776430777617</v>
      </c>
      <c r="F2" s="32"/>
      <c r="G2" s="38">
        <v>26.201776430777617</v>
      </c>
      <c r="H2" s="32"/>
      <c r="I2" s="38">
        <v>23</v>
      </c>
      <c r="J2" s="2"/>
    </row>
    <row r="3" spans="1:10" ht="13.5" thickBot="1" x14ac:dyDescent="0.25">
      <c r="C3" s="25" t="s">
        <v>26</v>
      </c>
      <c r="D3" s="4"/>
      <c r="E3" s="56">
        <v>6.760823698509288</v>
      </c>
      <c r="F3" s="19"/>
      <c r="G3" s="39">
        <v>4</v>
      </c>
      <c r="H3" s="19"/>
      <c r="I3" s="39">
        <v>6.760823698509288</v>
      </c>
      <c r="J3" s="4"/>
    </row>
    <row r="4" spans="1:10" x14ac:dyDescent="0.2">
      <c r="A4" s="61" t="s">
        <v>59</v>
      </c>
      <c r="B4" s="61" t="s">
        <v>60</v>
      </c>
      <c r="C4" s="26" t="s">
        <v>24</v>
      </c>
      <c r="D4" s="17"/>
      <c r="E4" s="70" t="s">
        <v>28</v>
      </c>
      <c r="F4" s="63" t="s">
        <v>29</v>
      </c>
      <c r="G4" s="26" t="s">
        <v>28</v>
      </c>
      <c r="H4" s="33" t="s">
        <v>29</v>
      </c>
      <c r="I4" s="26" t="s">
        <v>28</v>
      </c>
      <c r="J4" s="26" t="s">
        <v>29</v>
      </c>
    </row>
    <row r="5" spans="1:10" x14ac:dyDescent="0.2">
      <c r="A5">
        <v>2E-3</v>
      </c>
      <c r="B5">
        <v>16</v>
      </c>
      <c r="C5" s="2">
        <v>16</v>
      </c>
      <c r="D5" s="2"/>
      <c r="E5" s="64">
        <f>_xlfn.NORM.DIST($C5,E$2,E$3,FALSE)</f>
        <v>1.8900718364824268E-2</v>
      </c>
      <c r="F5" s="32"/>
      <c r="G5" s="64">
        <f>_xlfn.NORM.DIST($C5,G$2,G$3,FALSE)</f>
        <v>3.8579648805446595E-3</v>
      </c>
      <c r="H5" s="32"/>
      <c r="I5" s="64">
        <f>_xlfn.NORM.DIST($C5,I$2,I$3,FALSE)</f>
        <v>3.4524508261789079E-2</v>
      </c>
      <c r="J5" s="32"/>
    </row>
    <row r="6" spans="1:10" x14ac:dyDescent="0.2">
      <c r="A6">
        <v>2E-3</v>
      </c>
      <c r="B6">
        <v>19</v>
      </c>
      <c r="C6" s="3">
        <v>19</v>
      </c>
      <c r="D6" s="3"/>
      <c r="E6" s="65">
        <f t="shared" ref="E6:I13" si="0">_xlfn.NORM.DIST($C6,E$2,E$3,FALSE)</f>
        <v>3.3459084333925172E-2</v>
      </c>
      <c r="F6" s="18"/>
      <c r="G6" s="65">
        <f t="shared" si="0"/>
        <v>1.9721765867361206E-2</v>
      </c>
      <c r="H6" s="18"/>
      <c r="I6" s="65">
        <f t="shared" si="0"/>
        <v>4.9533577394719926E-2</v>
      </c>
      <c r="J6" s="18"/>
    </row>
    <row r="7" spans="1:10" x14ac:dyDescent="0.2">
      <c r="A7">
        <v>2E-3</v>
      </c>
      <c r="B7">
        <v>21</v>
      </c>
      <c r="C7" s="3">
        <v>21</v>
      </c>
      <c r="D7" s="3"/>
      <c r="E7" s="65">
        <f t="shared" si="0"/>
        <v>4.3889889445531245E-2</v>
      </c>
      <c r="F7" s="18"/>
      <c r="G7" s="65">
        <f t="shared" si="0"/>
        <v>4.2817416442357099E-2</v>
      </c>
      <c r="H7" s="18"/>
      <c r="I7" s="65">
        <f t="shared" si="0"/>
        <v>5.648170065025724E-2</v>
      </c>
      <c r="J7" s="18"/>
    </row>
    <row r="8" spans="1:10" x14ac:dyDescent="0.2">
      <c r="A8">
        <v>2E-3</v>
      </c>
      <c r="B8">
        <v>23</v>
      </c>
      <c r="C8" s="3">
        <v>23</v>
      </c>
      <c r="D8" s="3"/>
      <c r="E8" s="65">
        <f t="shared" si="0"/>
        <v>5.2748430517246668E-2</v>
      </c>
      <c r="F8" s="18"/>
      <c r="G8" s="65">
        <f t="shared" si="0"/>
        <v>7.2397154771714364E-2</v>
      </c>
      <c r="H8" s="18"/>
      <c r="I8" s="65">
        <f t="shared" si="0"/>
        <v>5.9007940184773129E-2</v>
      </c>
      <c r="J8" s="18"/>
    </row>
    <row r="9" spans="1:10" x14ac:dyDescent="0.2">
      <c r="A9">
        <v>2E-3</v>
      </c>
      <c r="B9">
        <v>25.6</v>
      </c>
      <c r="C9" s="3">
        <v>26</v>
      </c>
      <c r="D9" s="3"/>
      <c r="E9" s="65">
        <f t="shared" si="0"/>
        <v>5.8981666232724841E-2</v>
      </c>
      <c r="F9" s="18"/>
      <c r="G9" s="65">
        <f t="shared" si="0"/>
        <v>9.960875682514847E-2</v>
      </c>
      <c r="H9" s="18"/>
      <c r="I9" s="65">
        <f t="shared" si="0"/>
        <v>5.3475444371230314E-2</v>
      </c>
      <c r="J9" s="18"/>
    </row>
    <row r="10" spans="1:10" x14ac:dyDescent="0.2">
      <c r="A10">
        <v>2E-3</v>
      </c>
      <c r="B10">
        <v>26</v>
      </c>
      <c r="C10" s="3">
        <v>26</v>
      </c>
      <c r="D10" s="3" t="s">
        <v>33</v>
      </c>
      <c r="E10" s="65">
        <f t="shared" si="0"/>
        <v>5.8981666232724841E-2</v>
      </c>
      <c r="F10" s="34"/>
      <c r="G10" s="65">
        <f t="shared" si="0"/>
        <v>9.960875682514847E-2</v>
      </c>
      <c r="H10" s="34"/>
      <c r="I10" s="65">
        <f t="shared" si="0"/>
        <v>5.3475444371230314E-2</v>
      </c>
      <c r="J10" s="34"/>
    </row>
    <row r="11" spans="1:10" x14ac:dyDescent="0.2">
      <c r="A11">
        <v>2E-3</v>
      </c>
      <c r="B11">
        <v>26.4</v>
      </c>
      <c r="C11" s="3">
        <v>26</v>
      </c>
      <c r="D11" s="3" t="s">
        <v>33</v>
      </c>
      <c r="E11" s="65">
        <f t="shared" si="0"/>
        <v>5.8981666232724841E-2</v>
      </c>
      <c r="F11" s="34"/>
      <c r="G11" s="65">
        <f t="shared" si="0"/>
        <v>9.960875682514847E-2</v>
      </c>
      <c r="H11" s="34"/>
      <c r="I11" s="65">
        <f t="shared" si="0"/>
        <v>5.3475444371230314E-2</v>
      </c>
      <c r="J11" s="34"/>
    </row>
    <row r="12" spans="1:10" x14ac:dyDescent="0.2">
      <c r="A12">
        <v>2E-3</v>
      </c>
      <c r="B12">
        <v>32.799999999999997</v>
      </c>
      <c r="C12" s="3">
        <v>33</v>
      </c>
      <c r="D12" s="3" t="s">
        <v>33</v>
      </c>
      <c r="E12" s="65">
        <f t="shared" si="0"/>
        <v>3.5592141259859017E-2</v>
      </c>
      <c r="F12" s="34"/>
      <c r="G12" s="65">
        <f t="shared" si="0"/>
        <v>2.3530025092004608E-2</v>
      </c>
      <c r="H12" s="34"/>
      <c r="I12" s="65">
        <f t="shared" si="0"/>
        <v>1.9762560082996809E-2</v>
      </c>
      <c r="J12" s="34"/>
    </row>
    <row r="13" spans="1:10" x14ac:dyDescent="0.2">
      <c r="A13">
        <v>2E-3</v>
      </c>
      <c r="B13">
        <v>33.200000000000003</v>
      </c>
      <c r="C13" s="3">
        <v>33</v>
      </c>
      <c r="D13" s="3" t="s">
        <v>33</v>
      </c>
      <c r="E13" s="65">
        <f t="shared" si="0"/>
        <v>3.5592141259859017E-2</v>
      </c>
      <c r="F13" s="34"/>
      <c r="G13" s="65">
        <f t="shared" si="0"/>
        <v>2.3530025092004608E-2</v>
      </c>
      <c r="H13" s="34"/>
      <c r="I13" s="65">
        <f t="shared" si="0"/>
        <v>1.9762560082996809E-2</v>
      </c>
      <c r="J13" s="34"/>
    </row>
    <row r="14" spans="1:10" x14ac:dyDescent="0.2">
      <c r="A14">
        <v>2E-3</v>
      </c>
      <c r="B14">
        <v>36</v>
      </c>
      <c r="C14" s="4">
        <v>36</v>
      </c>
      <c r="D14" s="4" t="s">
        <v>25</v>
      </c>
      <c r="E14" s="66"/>
      <c r="F14" s="35">
        <f t="shared" ref="F14" si="1">1-_xlfn.NORM.DIST($C14,E$2,E$3,TRUE)</f>
        <v>7.3631828484784556E-2</v>
      </c>
      <c r="G14" s="66"/>
      <c r="H14" s="35">
        <f t="shared" ref="H14" si="2">1-_xlfn.NORM.DIST($C14,G$2,G$3,TRUE)</f>
        <v>7.1516254513210864E-3</v>
      </c>
      <c r="I14" s="66"/>
      <c r="J14" s="35">
        <f t="shared" ref="J14" si="3">1-_xlfn.NORM.DIST($C14,I$2,I$3,TRUE)</f>
        <v>2.7249908443074067E-2</v>
      </c>
    </row>
    <row r="15" spans="1:10" x14ac:dyDescent="0.2">
      <c r="C15" s="13" t="s">
        <v>30</v>
      </c>
      <c r="D15" s="19"/>
      <c r="E15" s="30">
        <f>PRODUCT(E5:E13)</f>
        <v>3.8056227606113883E-13</v>
      </c>
      <c r="F15" s="36">
        <f>PRODUCT(F14)</f>
        <v>7.3631828484784556E-2</v>
      </c>
      <c r="G15" s="30">
        <f>PRODUCT(G5:G13)</f>
        <v>1.2905753514756526E-13</v>
      </c>
      <c r="H15" s="36">
        <f>PRODUCT(H14)</f>
        <v>7.1516254513210864E-3</v>
      </c>
      <c r="I15" s="30">
        <f>PRODUCT(I5:I13)</f>
        <v>3.4040429318741505E-13</v>
      </c>
      <c r="J15" s="36">
        <f>PRODUCT(J14)</f>
        <v>2.7249908443074067E-2</v>
      </c>
    </row>
    <row r="16" spans="1:10" ht="13.5" thickBot="1" x14ac:dyDescent="0.25">
      <c r="C16" s="62" t="s">
        <v>31</v>
      </c>
      <c r="D16" s="17"/>
      <c r="E16" s="103">
        <f>PRODUCT(E5:E13,F14)</f>
        <v>2.8021496238713007E-14</v>
      </c>
      <c r="F16" s="104"/>
      <c r="G16" s="105">
        <f>PRODUCT(G5:G13,H14)</f>
        <v>9.2297115304609338E-16</v>
      </c>
      <c r="H16" s="104"/>
      <c r="I16" s="105">
        <f>PRODUCT(I5:I13,J14)</f>
        <v>9.2759858229864012E-15</v>
      </c>
      <c r="J16" s="104"/>
    </row>
    <row r="17" spans="2:10" ht="13.5" thickBot="1" x14ac:dyDescent="0.25">
      <c r="C17" s="12" t="s">
        <v>66</v>
      </c>
      <c r="D17" s="12"/>
      <c r="E17" s="58">
        <f>LN(E16)</f>
        <v>-31.205804456472716</v>
      </c>
      <c r="F17" s="37"/>
      <c r="G17" s="31">
        <f>LN(G16)</f>
        <v>-34.618933693349561</v>
      </c>
      <c r="H17" s="37"/>
      <c r="I17" s="31">
        <f>LN(I16)</f>
        <v>-32.311347503872774</v>
      </c>
      <c r="J17" s="37"/>
    </row>
    <row r="18" spans="2:10" x14ac:dyDescent="0.2">
      <c r="B18" s="72"/>
      <c r="C18" s="59" t="s">
        <v>32</v>
      </c>
      <c r="E18" s="23">
        <f>AVERAGE(C5:C14)</f>
        <v>25.9</v>
      </c>
    </row>
    <row r="19" spans="2:10" x14ac:dyDescent="0.2">
      <c r="B19" s="102" t="s">
        <v>65</v>
      </c>
      <c r="C19" s="102"/>
      <c r="E19" s="23">
        <f>_xlfn.STDEV.S(C5:C14)</f>
        <v>6.50555318341355</v>
      </c>
      <c r="F19" s="45" t="s">
        <v>36</v>
      </c>
    </row>
    <row r="20" spans="2:10" x14ac:dyDescent="0.2">
      <c r="B20" s="72"/>
      <c r="C20" s="60" t="s">
        <v>64</v>
      </c>
      <c r="D20" s="4"/>
      <c r="E20" s="40">
        <f>_xlfn.STDEV.P(C5:C14)</f>
        <v>6.1717096496837893</v>
      </c>
      <c r="F20" s="43" t="s">
        <v>35</v>
      </c>
      <c r="G20" s="4"/>
    </row>
    <row r="21" spans="2:10" x14ac:dyDescent="0.2">
      <c r="B21" s="72"/>
      <c r="C21" s="59"/>
      <c r="D21" s="3"/>
      <c r="E21" s="90"/>
      <c r="F21" s="91"/>
      <c r="G21" s="3"/>
    </row>
    <row r="22" spans="2:10" x14ac:dyDescent="0.2">
      <c r="C22">
        <v>0</v>
      </c>
      <c r="E22" s="28">
        <f t="shared" ref="E22:E42" si="4">_xlfn.NORM.DIST(C22,$E$2,$E$3,FALSE)</f>
        <v>3.2315924320582379E-5</v>
      </c>
      <c r="G22">
        <v>36</v>
      </c>
      <c r="H22">
        <v>0</v>
      </c>
    </row>
    <row r="23" spans="2:10" x14ac:dyDescent="0.2">
      <c r="C23">
        <v>2</v>
      </c>
      <c r="E23" s="28">
        <f t="shared" si="4"/>
        <v>9.7346004045880478E-5</v>
      </c>
      <c r="G23">
        <v>36</v>
      </c>
      <c r="H23" s="27">
        <f>_xlfn.NORM.DIST(G23,$E$2,$E$3,FALSE)</f>
        <v>2.0645302972813358E-2</v>
      </c>
    </row>
    <row r="24" spans="2:10" x14ac:dyDescent="0.2">
      <c r="C24">
        <v>4</v>
      </c>
      <c r="E24" s="28">
        <f t="shared" si="4"/>
        <v>2.6866698101964901E-4</v>
      </c>
    </row>
    <row r="25" spans="2:10" x14ac:dyDescent="0.2">
      <c r="C25">
        <v>6</v>
      </c>
      <c r="E25" s="28">
        <f t="shared" si="4"/>
        <v>6.7936799194197837E-4</v>
      </c>
      <c r="G25">
        <v>39</v>
      </c>
      <c r="H25">
        <v>0</v>
      </c>
    </row>
    <row r="26" spans="2:10" x14ac:dyDescent="0.2">
      <c r="C26">
        <v>8</v>
      </c>
      <c r="E26" s="28">
        <f t="shared" si="4"/>
        <v>1.5739483896472267E-3</v>
      </c>
      <c r="G26">
        <v>39</v>
      </c>
      <c r="H26" s="27">
        <f>_xlfn.NORM.DIST(G26,$E$2,$E$3,FALSE)</f>
        <v>9.8350438259830857E-3</v>
      </c>
    </row>
    <row r="27" spans="2:10" x14ac:dyDescent="0.2">
      <c r="C27">
        <v>10</v>
      </c>
      <c r="E27" s="28">
        <f t="shared" si="4"/>
        <v>3.340954134527611E-3</v>
      </c>
    </row>
    <row r="28" spans="2:10" x14ac:dyDescent="0.2">
      <c r="C28">
        <v>12</v>
      </c>
      <c r="E28" s="28">
        <f t="shared" si="4"/>
        <v>6.4974831131122202E-3</v>
      </c>
      <c r="G28">
        <v>42</v>
      </c>
      <c r="H28">
        <v>0</v>
      </c>
    </row>
    <row r="29" spans="2:10" x14ac:dyDescent="0.2">
      <c r="C29">
        <v>14</v>
      </c>
      <c r="E29" s="28">
        <f t="shared" si="4"/>
        <v>1.1577490284073335E-2</v>
      </c>
      <c r="G29">
        <v>42</v>
      </c>
      <c r="H29" s="27">
        <f>_xlfn.NORM.DIST(G29,$E$2,$E$3,FALSE)</f>
        <v>3.8478597416179388E-3</v>
      </c>
    </row>
    <row r="30" spans="2:10" x14ac:dyDescent="0.2">
      <c r="C30">
        <v>16</v>
      </c>
      <c r="E30" s="28">
        <f t="shared" si="4"/>
        <v>1.8900718364824268E-2</v>
      </c>
    </row>
    <row r="31" spans="2:10" x14ac:dyDescent="0.2">
      <c r="C31">
        <v>18</v>
      </c>
      <c r="E31" s="28">
        <f t="shared" si="4"/>
        <v>2.8270716555779382E-2</v>
      </c>
      <c r="G31">
        <v>45</v>
      </c>
      <c r="H31">
        <v>0</v>
      </c>
    </row>
    <row r="32" spans="2:10" x14ac:dyDescent="0.2">
      <c r="C32">
        <v>20</v>
      </c>
      <c r="E32" s="28">
        <f t="shared" si="4"/>
        <v>3.8742705182016529E-2</v>
      </c>
      <c r="G32">
        <v>45</v>
      </c>
      <c r="H32" s="27">
        <f>_xlfn.NORM.DIST(G32,$E$2,$E$3,FALSE)</f>
        <v>1.2363745635763188E-3</v>
      </c>
    </row>
    <row r="33" spans="3:5" x14ac:dyDescent="0.2">
      <c r="C33">
        <v>22</v>
      </c>
      <c r="E33" s="28">
        <f t="shared" si="4"/>
        <v>4.8644941676109256E-2</v>
      </c>
    </row>
    <row r="34" spans="3:5" x14ac:dyDescent="0.2">
      <c r="C34">
        <v>24</v>
      </c>
      <c r="E34" s="28">
        <f t="shared" si="4"/>
        <v>5.5960302335266658E-2</v>
      </c>
    </row>
    <row r="35" spans="3:5" x14ac:dyDescent="0.2">
      <c r="C35">
        <v>26</v>
      </c>
      <c r="E35" s="28">
        <f t="shared" si="4"/>
        <v>5.8981666232724841E-2</v>
      </c>
    </row>
    <row r="36" spans="3:5" x14ac:dyDescent="0.2">
      <c r="C36">
        <v>28</v>
      </c>
      <c r="E36" s="28">
        <f t="shared" si="4"/>
        <v>5.6957201412482894E-2</v>
      </c>
    </row>
    <row r="37" spans="3:5" x14ac:dyDescent="0.2">
      <c r="C37">
        <v>30</v>
      </c>
      <c r="E37" s="28">
        <f t="shared" si="4"/>
        <v>5.0393539950024789E-2</v>
      </c>
    </row>
    <row r="38" spans="3:5" x14ac:dyDescent="0.2">
      <c r="C38">
        <v>32</v>
      </c>
      <c r="E38" s="28">
        <f t="shared" si="4"/>
        <v>4.0850343391447518E-2</v>
      </c>
    </row>
    <row r="39" spans="3:5" x14ac:dyDescent="0.2">
      <c r="C39">
        <v>34</v>
      </c>
      <c r="E39" s="28">
        <f t="shared" si="4"/>
        <v>3.0339692595062501E-2</v>
      </c>
    </row>
    <row r="40" spans="3:5" x14ac:dyDescent="0.2">
      <c r="C40">
        <v>36</v>
      </c>
      <c r="E40" s="28">
        <f t="shared" si="4"/>
        <v>2.0645302972813358E-2</v>
      </c>
    </row>
    <row r="41" spans="3:5" x14ac:dyDescent="0.2">
      <c r="C41">
        <v>38</v>
      </c>
      <c r="E41" s="28">
        <f t="shared" si="4"/>
        <v>1.2871405274648043E-2</v>
      </c>
    </row>
    <row r="42" spans="3:5" x14ac:dyDescent="0.2">
      <c r="C42">
        <v>40</v>
      </c>
      <c r="E42" s="28">
        <f t="shared" si="4"/>
        <v>7.3523350370351863E-3</v>
      </c>
    </row>
    <row r="43" spans="3:5" x14ac:dyDescent="0.2">
      <c r="C43">
        <v>42</v>
      </c>
      <c r="E43" s="28">
        <f t="shared" ref="E43:E47" si="5">_xlfn.NORM.DIST(C43,$E$2,$E$3,FALSE)</f>
        <v>3.8478597416179388E-3</v>
      </c>
    </row>
    <row r="44" spans="3:5" x14ac:dyDescent="0.2">
      <c r="C44">
        <v>44</v>
      </c>
      <c r="E44" s="28">
        <f t="shared" si="5"/>
        <v>1.8450485440947503E-3</v>
      </c>
    </row>
    <row r="45" spans="3:5" x14ac:dyDescent="0.2">
      <c r="C45">
        <v>46</v>
      </c>
      <c r="E45" s="28">
        <f t="shared" si="5"/>
        <v>8.1057084910469686E-4</v>
      </c>
    </row>
    <row r="46" spans="3:5" x14ac:dyDescent="0.2">
      <c r="C46">
        <v>48</v>
      </c>
      <c r="E46" s="28">
        <f t="shared" si="5"/>
        <v>3.26263720799996E-4</v>
      </c>
    </row>
    <row r="47" spans="3:5" x14ac:dyDescent="0.2">
      <c r="C47">
        <v>50</v>
      </c>
      <c r="E47" s="28">
        <f t="shared" si="5"/>
        <v>1.2032093781904988E-4</v>
      </c>
    </row>
  </sheetData>
  <mergeCells count="4">
    <mergeCell ref="E16:F16"/>
    <mergeCell ref="G16:H16"/>
    <mergeCell ref="I16:J16"/>
    <mergeCell ref="B19:C19"/>
  </mergeCells>
  <phoneticPr fontId="2"/>
  <pageMargins left="0.7" right="0.7" top="0.75" bottom="0.75" header="0.3" footer="0.3"/>
  <ignoredErrors>
    <ignoredError sqref="F15 H15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表1_発毛データ</vt:lpstr>
      <vt:lpstr>スライド5</vt:lpstr>
      <vt:lpstr>ス 22</vt:lpstr>
      <vt:lpstr>ス 27‐8</vt:lpstr>
      <vt:lpstr>ス 30-4</vt:lpstr>
      <vt:lpstr>ス 38-44</vt:lpstr>
      <vt:lpstr>ス 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黒須　真介</dc:creator>
  <cp:lastModifiedBy>高橋行雄</cp:lastModifiedBy>
  <cp:lastPrinted>2017-10-25T07:26:23Z</cp:lastPrinted>
  <dcterms:created xsi:type="dcterms:W3CDTF">2013-08-20T00:52:59Z</dcterms:created>
  <dcterms:modified xsi:type="dcterms:W3CDTF">2018-06-14T09:04:57Z</dcterms:modified>
</cp:coreProperties>
</file>