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__P3_2020=====\P3_ポアソン回帰\"/>
    </mc:Choice>
  </mc:AlternateContent>
  <xr:revisionPtr revIDLastSave="0" documentId="13_ncr:1_{61563E76-5C27-45FA-8B4F-65E23A0E2410}" xr6:coauthVersionLast="45" xr6:coauthVersionMax="45" xr10:uidLastSave="{00000000-0000-0000-0000-000000000000}"/>
  <bookViews>
    <workbookView xWindow="1400" yWindow="180" windowWidth="17330" windowHeight="9960" xr2:uid="{00000000-000D-0000-FFFF-FFFF00000000}"/>
  </bookViews>
  <sheets>
    <sheet name="ガンマポアソン" sheetId="2" r:id="rId1"/>
  </sheets>
  <definedNames>
    <definedName name="_Ref529027388" localSheetId="0">ガンマポアソン!#REF!</definedName>
    <definedName name="solver_adj" localSheetId="0" hidden="1">ガンマポアソン!$J$17:$J$18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ガンマポアソン!$K$16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1" i="2" l="1"/>
  <c r="J6" i="2" l="1"/>
  <c r="J19" i="2" l="1"/>
  <c r="J7" i="2" l="1"/>
  <c r="K7" i="2" s="1"/>
  <c r="J8" i="2"/>
  <c r="K8" i="2" s="1"/>
  <c r="J9" i="2"/>
  <c r="K9" i="2" s="1"/>
  <c r="J10" i="2"/>
  <c r="K10" i="2" s="1"/>
  <c r="J11" i="2"/>
  <c r="K11" i="2" s="1"/>
  <c r="J12" i="2"/>
  <c r="K12" i="2" s="1"/>
  <c r="J13" i="2"/>
  <c r="K13" i="2" s="1"/>
  <c r="J14" i="2"/>
  <c r="K14" i="2" s="1"/>
  <c r="J15" i="2"/>
  <c r="K15" i="2" s="1"/>
  <c r="K6" i="2"/>
  <c r="G7" i="2"/>
  <c r="H7" i="2" s="1"/>
  <c r="G8" i="2"/>
  <c r="H8" i="2" s="1"/>
  <c r="G9" i="2"/>
  <c r="H9" i="2" s="1"/>
  <c r="G10" i="2"/>
  <c r="H10" i="2" s="1"/>
  <c r="G11" i="2"/>
  <c r="H11" i="2" s="1"/>
  <c r="G12" i="2"/>
  <c r="H12" i="2" s="1"/>
  <c r="G13" i="2"/>
  <c r="H13" i="2" s="1"/>
  <c r="G14" i="2"/>
  <c r="H14" i="2" s="1"/>
  <c r="G15" i="2"/>
  <c r="H15" i="2" s="1"/>
  <c r="G6" i="2"/>
  <c r="H6" i="2" s="1"/>
  <c r="K16" i="2" l="1"/>
  <c r="H16" i="2"/>
  <c r="H21" i="2" s="1"/>
  <c r="D16" i="2"/>
  <c r="D17" i="2" l="1"/>
  <c r="D18" i="2" s="1"/>
  <c r="D19" i="2" s="1"/>
  <c r="E13" i="2"/>
  <c r="L13" i="2" s="1"/>
  <c r="E14" i="2"/>
  <c r="L14" i="2" s="1"/>
  <c r="E7" i="2"/>
  <c r="L7" i="2" s="1"/>
  <c r="E15" i="2"/>
  <c r="L15" i="2" s="1"/>
  <c r="E8" i="2"/>
  <c r="L8" i="2" s="1"/>
  <c r="E6" i="2"/>
  <c r="L6" i="2" s="1"/>
  <c r="E11" i="2"/>
  <c r="L11" i="2" s="1"/>
  <c r="E9" i="2"/>
  <c r="L9" i="2" s="1"/>
  <c r="E10" i="2"/>
  <c r="L10" i="2" s="1"/>
  <c r="E12" i="2"/>
  <c r="L12" i="2" s="1"/>
</calcChain>
</file>

<file path=xl/sharedStrings.xml><?xml version="1.0" encoding="utf-8"?>
<sst xmlns="http://schemas.openxmlformats.org/spreadsheetml/2006/main" count="28" uniqueCount="24">
  <si>
    <r>
      <rPr>
        <sz val="10"/>
        <color theme="1"/>
        <rFont val="ＭＳ Ｐ明朝"/>
        <family val="1"/>
        <charset val="128"/>
      </rPr>
      <t>ポアソン分布</t>
    </r>
    <rPh sb="4" eb="6">
      <t>ブンプ</t>
    </rPh>
    <phoneticPr fontId="1"/>
  </si>
  <si>
    <r>
      <rPr>
        <sz val="10"/>
        <color theme="1"/>
        <rFont val="ＭＳ Ｐ明朝"/>
        <family val="1"/>
        <charset val="128"/>
      </rPr>
      <t>度数</t>
    </r>
  </si>
  <si>
    <t>p</t>
    <phoneticPr fontId="1"/>
  </si>
  <si>
    <r>
      <t xml:space="preserve">ln </t>
    </r>
    <r>
      <rPr>
        <i/>
        <sz val="10"/>
        <color theme="1"/>
        <rFont val="Times New Roman"/>
        <family val="1"/>
      </rPr>
      <t>L</t>
    </r>
    <r>
      <rPr>
        <i/>
        <vertAlign val="subscript"/>
        <sz val="10"/>
        <color theme="1"/>
        <rFont val="Times New Roman"/>
        <family val="1"/>
      </rPr>
      <t>i</t>
    </r>
    <phoneticPr fontId="1"/>
  </si>
  <si>
    <r>
      <rPr>
        <sz val="10"/>
        <color theme="1"/>
        <rFont val="ＭＳ Ｐ明朝"/>
        <family val="1"/>
        <charset val="128"/>
      </rPr>
      <t>構成比</t>
    </r>
    <rPh sb="0" eb="3">
      <t>コウセイヒ</t>
    </rPh>
    <phoneticPr fontId="1"/>
  </si>
  <si>
    <r>
      <rPr>
        <sz val="10"/>
        <color theme="1"/>
        <rFont val="ＭＳ Ｐ明朝"/>
        <family val="1"/>
        <charset val="128"/>
      </rPr>
      <t>ガンマ・ポアソン分布</t>
    </r>
  </si>
  <si>
    <r>
      <rPr>
        <sz val="9"/>
        <color theme="1"/>
        <rFont val="ＭＳ Ｐ明朝"/>
        <family val="1"/>
        <charset val="128"/>
      </rPr>
      <t>構成比との</t>
    </r>
    <rPh sb="0" eb="3">
      <t>コウセイヒ</t>
    </rPh>
    <phoneticPr fontId="1"/>
  </si>
  <si>
    <r>
      <rPr>
        <sz val="10"/>
        <color theme="1"/>
        <rFont val="ＭＳ Ｐ明朝"/>
        <family val="1"/>
        <charset val="128"/>
      </rPr>
      <t>差</t>
    </r>
    <rPh sb="0" eb="1">
      <t>サ</t>
    </rPh>
    <phoneticPr fontId="1"/>
  </si>
  <si>
    <r>
      <rPr>
        <sz val="10"/>
        <color theme="1"/>
        <rFont val="ＭＳ Ｐ明朝"/>
        <family val="1"/>
        <charset val="128"/>
      </rPr>
      <t>合計</t>
    </r>
    <rPh sb="0" eb="2">
      <t>ゴウケイ</t>
    </rPh>
    <phoneticPr fontId="1"/>
  </si>
  <si>
    <r>
      <rPr>
        <sz val="10"/>
        <color theme="1"/>
        <rFont val="ＭＳ Ｐ明朝"/>
        <family val="1"/>
        <charset val="128"/>
      </rPr>
      <t>平均</t>
    </r>
    <r>
      <rPr>
        <sz val="10"/>
        <color theme="1"/>
        <rFont val="Times New Roman"/>
        <family val="1"/>
      </rPr>
      <t>=</t>
    </r>
    <rPh sb="0" eb="2">
      <t>ヘイキン</t>
    </rPh>
    <phoneticPr fontId="1"/>
  </si>
  <si>
    <t>AICc</t>
    <phoneticPr fontId="1"/>
  </si>
  <si>
    <t>分散=</t>
    <rPh sb="0" eb="2">
      <t>ブンサン</t>
    </rPh>
    <phoneticPr fontId="1"/>
  </si>
  <si>
    <r>
      <rPr>
        <i/>
        <sz val="10"/>
        <color theme="1"/>
        <rFont val="Times New Roman"/>
        <family val="1"/>
      </rPr>
      <t>μ^</t>
    </r>
    <r>
      <rPr>
        <sz val="10"/>
        <color theme="1"/>
        <rFont val="Times New Roman"/>
        <family val="1"/>
      </rPr>
      <t>=</t>
    </r>
    <phoneticPr fontId="1"/>
  </si>
  <si>
    <r>
      <rPr>
        <i/>
        <sz val="10"/>
        <color theme="1"/>
        <rFont val="Times New Roman"/>
        <family val="1"/>
      </rPr>
      <t>σ^</t>
    </r>
    <r>
      <rPr>
        <sz val="10"/>
        <color theme="1"/>
        <rFont val="Times New Roman"/>
        <family val="1"/>
      </rPr>
      <t>=</t>
    </r>
    <phoneticPr fontId="1"/>
  </si>
  <si>
    <r>
      <rPr>
        <i/>
        <sz val="10"/>
        <color theme="1"/>
        <rFont val="Times New Roman"/>
        <family val="1"/>
      </rPr>
      <t>σ^'</t>
    </r>
    <r>
      <rPr>
        <sz val="10"/>
        <color theme="1"/>
        <rFont val="Times New Roman"/>
        <family val="1"/>
      </rPr>
      <t>=</t>
    </r>
    <phoneticPr fontId="1"/>
  </si>
  <si>
    <t>分散/平均=</t>
    <rPh sb="0" eb="2">
      <t>ブンサン</t>
    </rPh>
    <rPh sb="3" eb="5">
      <t>ヘイキン</t>
    </rPh>
    <phoneticPr fontId="1"/>
  </si>
  <si>
    <t xml:space="preserve"> </t>
    <phoneticPr fontId="1"/>
  </si>
  <si>
    <t>表 6.6</t>
    <rPh sb="0" eb="1">
      <t>ヒョウ</t>
    </rPh>
    <phoneticPr fontId="1"/>
  </si>
  <si>
    <t xml:space="preserve">       i</t>
    <phoneticPr fontId="1"/>
  </si>
  <si>
    <t xml:space="preserve">       Y</t>
    <phoneticPr fontId="1"/>
  </si>
  <si>
    <t xml:space="preserve">     n</t>
    <phoneticPr fontId="1"/>
  </si>
  <si>
    <t>P^</t>
    <phoneticPr fontId="1"/>
  </si>
  <si>
    <r>
      <t xml:space="preserve">ln </t>
    </r>
    <r>
      <rPr>
        <i/>
        <sz val="10"/>
        <color theme="1"/>
        <rFont val="Times New Roman"/>
        <family val="1"/>
      </rPr>
      <t>L</t>
    </r>
    <r>
      <rPr>
        <i/>
        <vertAlign val="subscript"/>
        <sz val="10"/>
        <color theme="1"/>
        <rFont val="Times New Roman"/>
        <family val="1"/>
      </rPr>
      <t>P</t>
    </r>
    <r>
      <rPr>
        <sz val="10"/>
        <color theme="1"/>
        <rFont val="Times New Roman"/>
        <family val="1"/>
      </rPr>
      <t>=</t>
    </r>
    <phoneticPr fontId="1"/>
  </si>
  <si>
    <r>
      <t xml:space="preserve">ln </t>
    </r>
    <r>
      <rPr>
        <i/>
        <sz val="10"/>
        <color theme="1"/>
        <rFont val="Times New Roman"/>
        <family val="1"/>
      </rPr>
      <t>L</t>
    </r>
    <r>
      <rPr>
        <i/>
        <vertAlign val="subscript"/>
        <sz val="10"/>
        <color theme="1"/>
        <rFont val="Times New Roman"/>
        <family val="1"/>
      </rPr>
      <t>GP</t>
    </r>
    <r>
      <rPr>
        <sz val="10"/>
        <color theme="1"/>
        <rFont val="Times New Roman"/>
        <family val="1"/>
      </rPr>
      <t>=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</si>
</sst>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000_ "/>
    <numFmt numFmtId="177" formatCode="0_ "/>
    <numFmt numFmtId="178" formatCode="#,##0_ "/>
    <numFmt numFmtId="179" formatCode="0.0_ "/>
    <numFmt numFmtId="180" formatCode="#,##0.0000_ "/>
    <numFmt numFmtId="181" formatCode="0.0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i/>
      <sz val="10"/>
      <color theme="1"/>
      <name val="Times New Roman"/>
      <family val="1"/>
    </font>
    <font>
      <i/>
      <vertAlign val="subscript"/>
      <sz val="10"/>
      <color theme="1"/>
      <name val="Times New Roman"/>
      <family val="1"/>
    </font>
    <font>
      <sz val="9"/>
      <color theme="1"/>
      <name val="ＭＳ Ｐ明朝"/>
      <family val="1"/>
      <charset val="128"/>
    </font>
    <font>
      <sz val="9"/>
      <color theme="1"/>
      <name val="Times New Roman"/>
      <family val="1"/>
    </font>
    <font>
      <sz val="7"/>
      <color rgb="FF333333"/>
      <name val="Arial"/>
      <family val="2"/>
    </font>
    <font>
      <b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2" xfId="0" applyFont="1" applyBorder="1">
      <alignment vertical="center"/>
    </xf>
    <xf numFmtId="0" fontId="3" fillId="0" borderId="0" xfId="0" applyFont="1" applyAlignment="1">
      <alignment horizontal="center" vertical="center"/>
    </xf>
    <xf numFmtId="179" fontId="3" fillId="0" borderId="0" xfId="0" applyNumberFormat="1" applyFont="1">
      <alignment vertical="center"/>
    </xf>
    <xf numFmtId="177" fontId="3" fillId="0" borderId="0" xfId="0" applyNumberFormat="1" applyFont="1">
      <alignment vertical="center"/>
    </xf>
    <xf numFmtId="0" fontId="3" fillId="0" borderId="3" xfId="0" applyFont="1" applyBorder="1" applyAlignment="1">
      <alignment horizontal="center" vertical="center"/>
    </xf>
    <xf numFmtId="178" fontId="3" fillId="0" borderId="0" xfId="0" applyNumberFormat="1" applyFont="1">
      <alignment vertical="center"/>
    </xf>
    <xf numFmtId="178" fontId="3" fillId="0" borderId="1" xfId="0" applyNumberFormat="1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180" fontId="3" fillId="0" borderId="0" xfId="0" applyNumberFormat="1" applyFont="1">
      <alignment vertical="center"/>
    </xf>
    <xf numFmtId="0" fontId="5" fillId="0" borderId="11" xfId="0" applyFont="1" applyBorder="1" applyAlignment="1">
      <alignment horizontal="center" vertical="center"/>
    </xf>
    <xf numFmtId="180" fontId="3" fillId="0" borderId="12" xfId="0" applyNumberFormat="1" applyFont="1" applyBorder="1">
      <alignment vertical="center"/>
    </xf>
    <xf numFmtId="178" fontId="3" fillId="0" borderId="9" xfId="0" applyNumberFormat="1" applyFont="1" applyBorder="1">
      <alignment vertical="center"/>
    </xf>
    <xf numFmtId="0" fontId="4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180" fontId="3" fillId="0" borderId="5" xfId="0" applyNumberFormat="1" applyFont="1" applyBorder="1">
      <alignment vertical="center"/>
    </xf>
    <xf numFmtId="178" fontId="3" fillId="0" borderId="12" xfId="0" applyNumberFormat="1" applyFont="1" applyBorder="1">
      <alignment vertical="center"/>
    </xf>
    <xf numFmtId="0" fontId="3" fillId="0" borderId="13" xfId="0" applyFont="1" applyBorder="1" applyAlignment="1">
      <alignment horizontal="right" vertical="center"/>
    </xf>
    <xf numFmtId="0" fontId="3" fillId="0" borderId="10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3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 wrapText="1" indent="1"/>
    </xf>
    <xf numFmtId="181" fontId="3" fillId="0" borderId="0" xfId="0" applyNumberFormat="1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179" fontId="10" fillId="2" borderId="6" xfId="0" applyNumberFormat="1" applyFont="1" applyFill="1" applyBorder="1">
      <alignment vertical="center"/>
    </xf>
    <xf numFmtId="176" fontId="10" fillId="2" borderId="6" xfId="0" applyNumberFormat="1" applyFont="1" applyFill="1" applyBorder="1">
      <alignment vertical="center"/>
    </xf>
    <xf numFmtId="176" fontId="10" fillId="2" borderId="7" xfId="0" applyNumberFormat="1" applyFont="1" applyFill="1" applyBorder="1">
      <alignment vertical="center"/>
    </xf>
    <xf numFmtId="176" fontId="10" fillId="2" borderId="8" xfId="0" applyNumberFormat="1" applyFont="1" applyFill="1" applyBorder="1">
      <alignment vertical="center"/>
    </xf>
    <xf numFmtId="178" fontId="3" fillId="0" borderId="2" xfId="0" applyNumberFormat="1" applyFont="1" applyBorder="1">
      <alignment vertical="center"/>
    </xf>
    <xf numFmtId="176" fontId="10" fillId="2" borderId="14" xfId="0" applyNumberFormat="1" applyFont="1" applyFill="1" applyBorder="1">
      <alignment vertical="center"/>
    </xf>
    <xf numFmtId="176" fontId="10" fillId="2" borderId="15" xfId="0" applyNumberFormat="1" applyFont="1" applyFill="1" applyBorder="1">
      <alignment vertical="center"/>
    </xf>
    <xf numFmtId="176" fontId="10" fillId="2" borderId="16" xfId="0" applyNumberFormat="1" applyFont="1" applyFill="1" applyBorder="1">
      <alignment vertical="center"/>
    </xf>
    <xf numFmtId="176" fontId="10" fillId="0" borderId="0" xfId="0" applyNumberFormat="1" applyFont="1" applyFill="1" applyBorder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88900</xdr:colOff>
          <xdr:row>1</xdr:row>
          <xdr:rowOff>12700</xdr:rowOff>
        </xdr:from>
        <xdr:to>
          <xdr:col>17</xdr:col>
          <xdr:colOff>298450</xdr:colOff>
          <xdr:row>3</xdr:row>
          <xdr:rowOff>107950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3</xdr:col>
      <xdr:colOff>501650</xdr:colOff>
      <xdr:row>22</xdr:row>
      <xdr:rowOff>11707</xdr:rowOff>
    </xdr:from>
    <xdr:to>
      <xdr:col>11</xdr:col>
      <xdr:colOff>88900</xdr:colOff>
      <xdr:row>23</xdr:row>
      <xdr:rowOff>76199</xdr:rowOff>
    </xdr:to>
    <xdr:pic>
      <xdr:nvPicPr>
        <xdr:cNvPr id="3" name="図 2" descr="http://www.jmp.com/japan/support/help/13/images/flm_statistical_details-65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0" y="4050307"/>
          <a:ext cx="3390900" cy="2295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558799</xdr:colOff>
      <xdr:row>24</xdr:row>
      <xdr:rowOff>50800</xdr:rowOff>
    </xdr:from>
    <xdr:to>
      <xdr:col>15</xdr:col>
      <xdr:colOff>196468</xdr:colOff>
      <xdr:row>41</xdr:row>
      <xdr:rowOff>69850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799" y="3917950"/>
          <a:ext cx="7365619" cy="282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18</xdr:row>
          <xdr:rowOff>0</xdr:rowOff>
        </xdr:from>
        <xdr:to>
          <xdr:col>11</xdr:col>
          <xdr:colOff>76200</xdr:colOff>
          <xdr:row>19</xdr:row>
          <xdr:rowOff>25400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M25"/>
  <sheetViews>
    <sheetView tabSelected="1" workbookViewId="0"/>
  </sheetViews>
  <sheetFormatPr defaultRowHeight="13" x14ac:dyDescent="0.2"/>
  <cols>
    <col min="1" max="1" width="8.7265625" style="1"/>
    <col min="2" max="3" width="6.7265625" style="1" customWidth="1"/>
    <col min="4" max="4" width="8.08984375" style="1" customWidth="1"/>
    <col min="5" max="5" width="8.54296875" style="1" customWidth="1"/>
    <col min="6" max="6" width="1.54296875" style="1" customWidth="1"/>
    <col min="7" max="7" width="8.6328125" style="1" customWidth="1"/>
    <col min="8" max="8" width="8.36328125" style="1" customWidth="1"/>
    <col min="9" max="9" width="2.54296875" style="1" customWidth="1"/>
    <col min="10" max="11" width="8.36328125" style="1" customWidth="1"/>
    <col min="12" max="13" width="8.26953125" style="1" customWidth="1"/>
    <col min="14" max="16384" width="8.7265625" style="1"/>
  </cols>
  <sheetData>
    <row r="2" spans="2:13" x14ac:dyDescent="0.2">
      <c r="B2" s="27" t="s">
        <v>17</v>
      </c>
    </row>
    <row r="4" spans="2:13" ht="14" x14ac:dyDescent="0.2">
      <c r="B4" s="2"/>
      <c r="C4" s="2"/>
      <c r="D4" s="9" t="s">
        <v>1</v>
      </c>
      <c r="E4" s="9" t="s">
        <v>4</v>
      </c>
      <c r="F4" s="22"/>
      <c r="G4" s="40" t="s">
        <v>0</v>
      </c>
      <c r="H4" s="41"/>
      <c r="I4" s="16"/>
      <c r="J4" s="2" t="s">
        <v>5</v>
      </c>
      <c r="K4" s="2"/>
      <c r="L4" s="23" t="s">
        <v>6</v>
      </c>
    </row>
    <row r="5" spans="2:13" s="3" customFormat="1" ht="15" x14ac:dyDescent="0.2">
      <c r="B5" s="10" t="s">
        <v>18</v>
      </c>
      <c r="C5" s="10" t="s">
        <v>19</v>
      </c>
      <c r="D5" s="10" t="s">
        <v>20</v>
      </c>
      <c r="E5" s="10" t="s">
        <v>2</v>
      </c>
      <c r="F5" s="13"/>
      <c r="G5" s="17" t="s">
        <v>21</v>
      </c>
      <c r="H5" s="6" t="s">
        <v>3</v>
      </c>
      <c r="I5" s="18"/>
      <c r="J5" s="10" t="s">
        <v>21</v>
      </c>
      <c r="K5" s="6" t="s">
        <v>3</v>
      </c>
      <c r="L5" s="6" t="s">
        <v>7</v>
      </c>
      <c r="M5" s="1"/>
    </row>
    <row r="6" spans="2:13" x14ac:dyDescent="0.2">
      <c r="B6" s="5">
        <v>1</v>
      </c>
      <c r="C6" s="5">
        <v>0</v>
      </c>
      <c r="D6" s="7">
        <v>4141</v>
      </c>
      <c r="E6" s="12">
        <f>D6/$D$16</f>
        <v>0.79788053949903659</v>
      </c>
      <c r="F6" s="14"/>
      <c r="G6" s="19">
        <f t="shared" ref="G6:G15" si="0">_xlfn.POISSON.DIST(C6,$G$17,FALSE)</f>
        <v>0.73953467777226478</v>
      </c>
      <c r="H6" s="4">
        <f>D6*LN(G6)</f>
        <v>-1249.4809262852618</v>
      </c>
      <c r="I6" s="20"/>
      <c r="J6" s="12">
        <f>_xlfn.GAMMA(C6+1/$J$18)/_xlfn.GAMMA(C6+1)/_xlfn.GAMMA(1/$J$18)*(($J$17*$J$18)^C6)/(1+$J$17*$J$18)^(C6+1/$J$18)</f>
        <v>0.80111664230393176</v>
      </c>
      <c r="K6" s="4">
        <f>D6*LN(J6)</f>
        <v>-918.26145640075924</v>
      </c>
      <c r="L6" s="12">
        <f>J6-E6</f>
        <v>3.236102804895169E-3</v>
      </c>
    </row>
    <row r="7" spans="2:13" x14ac:dyDescent="0.2">
      <c r="B7" s="5">
        <v>2</v>
      </c>
      <c r="C7" s="5">
        <v>1</v>
      </c>
      <c r="D7" s="7">
        <v>782</v>
      </c>
      <c r="E7" s="12">
        <f t="shared" ref="E7:E15" si="1">D7/$D$16</f>
        <v>0.15067437379576107</v>
      </c>
      <c r="F7" s="14"/>
      <c r="G7" s="19">
        <f t="shared" si="0"/>
        <v>0.22314283366408158</v>
      </c>
      <c r="H7" s="4">
        <f t="shared" ref="H7:H15" si="2">D7*LN(G7)</f>
        <v>-1172.9555846337119</v>
      </c>
      <c r="I7" s="20"/>
      <c r="J7" s="12">
        <f t="shared" ref="J7:J15" si="3">_xlfn.GAMMA(C7+1/$J$18)/_xlfn.GAMMA(C7+1)/_xlfn.GAMMA(1/$J$18)*(($J$17*$J$18)^C7)/(1+$J$17*$J$18)^(C7+1/$J$18)</f>
        <v>0.13435158298633459</v>
      </c>
      <c r="K7" s="4">
        <f t="shared" ref="K7:K15" si="4">D7*LN(J7)</f>
        <v>-1569.7048162418002</v>
      </c>
      <c r="L7" s="12">
        <f t="shared" ref="L7:L15" si="5">J7-E7</f>
        <v>-1.6322790809426474E-2</v>
      </c>
    </row>
    <row r="8" spans="2:13" x14ac:dyDescent="0.2">
      <c r="B8" s="5">
        <v>3</v>
      </c>
      <c r="C8" s="5">
        <v>2</v>
      </c>
      <c r="D8" s="7">
        <v>174</v>
      </c>
      <c r="E8" s="12">
        <f t="shared" si="1"/>
        <v>3.3526011560693639E-2</v>
      </c>
      <c r="F8" s="14"/>
      <c r="G8" s="19">
        <f t="shared" si="0"/>
        <v>3.3664901533508172E-2</v>
      </c>
      <c r="H8" s="4">
        <f t="shared" si="2"/>
        <v>-590.08610984733741</v>
      </c>
      <c r="I8" s="20"/>
      <c r="J8" s="12">
        <f t="shared" si="3"/>
        <v>4.1104860928989517E-2</v>
      </c>
      <c r="K8" s="4">
        <f t="shared" si="4"/>
        <v>-555.34342750293899</v>
      </c>
      <c r="L8" s="12">
        <f t="shared" si="5"/>
        <v>7.5788493682958785E-3</v>
      </c>
    </row>
    <row r="9" spans="2:13" x14ac:dyDescent="0.2">
      <c r="B9" s="5">
        <v>4</v>
      </c>
      <c r="C9" s="5">
        <v>3</v>
      </c>
      <c r="D9" s="7">
        <v>30</v>
      </c>
      <c r="E9" s="12">
        <f t="shared" si="1"/>
        <v>5.7803468208092483E-3</v>
      </c>
      <c r="F9" s="14"/>
      <c r="G9" s="19">
        <f t="shared" si="0"/>
        <v>3.3859496378805371E-3</v>
      </c>
      <c r="H9" s="4">
        <f t="shared" si="2"/>
        <v>-170.64362607042759</v>
      </c>
      <c r="I9" s="20"/>
      <c r="J9" s="12">
        <f t="shared" si="3"/>
        <v>1.4470204887013696E-2</v>
      </c>
      <c r="K9" s="4">
        <f t="shared" si="4"/>
        <v>-127.06990737014196</v>
      </c>
      <c r="L9" s="12">
        <f t="shared" si="5"/>
        <v>8.6898580662044464E-3</v>
      </c>
    </row>
    <row r="10" spans="2:13" x14ac:dyDescent="0.2">
      <c r="B10" s="5">
        <v>5</v>
      </c>
      <c r="C10" s="5">
        <v>4</v>
      </c>
      <c r="D10" s="7">
        <v>24</v>
      </c>
      <c r="E10" s="12">
        <f t="shared" si="1"/>
        <v>4.6242774566473991E-3</v>
      </c>
      <c r="F10" s="14"/>
      <c r="G10" s="19">
        <f t="shared" si="0"/>
        <v>2.5541412037516419E-4</v>
      </c>
      <c r="H10" s="4">
        <f t="shared" si="2"/>
        <v>-198.54298388637693</v>
      </c>
      <c r="I10" s="20"/>
      <c r="J10" s="12">
        <f t="shared" si="3"/>
        <v>5.4273721133213911E-3</v>
      </c>
      <c r="K10" s="4">
        <f t="shared" si="4"/>
        <v>-125.19120526109629</v>
      </c>
      <c r="L10" s="12">
        <f t="shared" si="5"/>
        <v>8.0309465667399195E-4</v>
      </c>
    </row>
    <row r="11" spans="2:13" x14ac:dyDescent="0.2">
      <c r="B11" s="5">
        <v>6</v>
      </c>
      <c r="C11" s="5">
        <v>5</v>
      </c>
      <c r="D11" s="7">
        <v>9</v>
      </c>
      <c r="E11" s="12">
        <f t="shared" si="1"/>
        <v>1.7341040462427746E-3</v>
      </c>
      <c r="F11" s="14"/>
      <c r="G11" s="19">
        <f t="shared" si="0"/>
        <v>1.5413430172069338E-5</v>
      </c>
      <c r="H11" s="4">
        <f t="shared" si="2"/>
        <v>-99.722442055482304</v>
      </c>
      <c r="I11" s="20"/>
      <c r="J11" s="12">
        <f t="shared" si="3"/>
        <v>2.1106870658532894E-3</v>
      </c>
      <c r="K11" s="4">
        <f t="shared" si="4"/>
        <v>-55.446675847837902</v>
      </c>
      <c r="L11" s="12">
        <f t="shared" si="5"/>
        <v>3.7658301961051481E-4</v>
      </c>
    </row>
    <row r="12" spans="2:13" x14ac:dyDescent="0.2">
      <c r="B12" s="5">
        <v>7</v>
      </c>
      <c r="C12" s="5">
        <v>6</v>
      </c>
      <c r="D12" s="7">
        <v>12</v>
      </c>
      <c r="E12" s="12">
        <f t="shared" si="1"/>
        <v>2.3121387283236996E-3</v>
      </c>
      <c r="F12" s="14"/>
      <c r="G12" s="19">
        <f t="shared" si="0"/>
        <v>7.7512625809508068E-7</v>
      </c>
      <c r="H12" s="4">
        <f t="shared" si="2"/>
        <v>-168.8428788862918</v>
      </c>
      <c r="I12" s="20"/>
      <c r="J12" s="12">
        <f t="shared" si="3"/>
        <v>8.4029195340395752E-4</v>
      </c>
      <c r="K12" s="4">
        <f t="shared" si="4"/>
        <v>-84.981133955244033</v>
      </c>
      <c r="L12" s="12">
        <f t="shared" si="5"/>
        <v>-1.4718467749197421E-3</v>
      </c>
    </row>
    <row r="13" spans="2:13" x14ac:dyDescent="0.2">
      <c r="B13" s="5">
        <v>8</v>
      </c>
      <c r="C13" s="5">
        <v>7</v>
      </c>
      <c r="D13" s="7">
        <v>12</v>
      </c>
      <c r="E13" s="12">
        <f t="shared" si="1"/>
        <v>2.3121387283236996E-3</v>
      </c>
      <c r="F13" s="14"/>
      <c r="G13" s="19">
        <f t="shared" si="0"/>
        <v>3.3411718182380816E-8</v>
      </c>
      <c r="H13" s="4">
        <f t="shared" si="2"/>
        <v>-206.57230985653428</v>
      </c>
      <c r="I13" s="20"/>
      <c r="J13" s="12">
        <f t="shared" si="3"/>
        <v>3.4006285227629221E-4</v>
      </c>
      <c r="K13" s="4">
        <f t="shared" si="4"/>
        <v>-95.836561173628212</v>
      </c>
      <c r="L13" s="12">
        <f t="shared" si="5"/>
        <v>-1.9720758760474076E-3</v>
      </c>
    </row>
    <row r="14" spans="2:13" x14ac:dyDescent="0.2">
      <c r="B14" s="5">
        <v>9</v>
      </c>
      <c r="C14" s="5">
        <v>8</v>
      </c>
      <c r="D14" s="7">
        <v>5</v>
      </c>
      <c r="E14" s="12">
        <f t="shared" si="1"/>
        <v>9.6339113680154141E-4</v>
      </c>
      <c r="F14" s="14"/>
      <c r="G14" s="19">
        <f t="shared" si="0"/>
        <v>1.260181857742789E-9</v>
      </c>
      <c r="H14" s="4">
        <f t="shared" si="2"/>
        <v>-102.46004897427963</v>
      </c>
      <c r="I14" s="20"/>
      <c r="J14" s="12">
        <f t="shared" si="3"/>
        <v>1.3930109458423184E-4</v>
      </c>
      <c r="K14" s="4">
        <f t="shared" si="4"/>
        <v>-44.394364097309243</v>
      </c>
      <c r="L14" s="12">
        <f t="shared" si="5"/>
        <v>-8.240900422173096E-4</v>
      </c>
    </row>
    <row r="15" spans="2:13" ht="13.5" thickBot="1" x14ac:dyDescent="0.25">
      <c r="B15" s="5">
        <v>10</v>
      </c>
      <c r="C15" s="5">
        <v>9</v>
      </c>
      <c r="D15" s="7">
        <v>1</v>
      </c>
      <c r="E15" s="12">
        <f t="shared" si="1"/>
        <v>1.9267822736030829E-4</v>
      </c>
      <c r="F15" s="14"/>
      <c r="G15" s="19">
        <f t="shared" si="0"/>
        <v>4.2248871579606176E-11</v>
      </c>
      <c r="H15" s="4">
        <f t="shared" si="2"/>
        <v>-23.887443470657036</v>
      </c>
      <c r="I15" s="20"/>
      <c r="J15" s="12">
        <f t="shared" si="3"/>
        <v>5.759731165247806E-5</v>
      </c>
      <c r="K15" s="4">
        <f t="shared" si="4"/>
        <v>-9.7620346640516669</v>
      </c>
      <c r="L15" s="12">
        <f t="shared" si="5"/>
        <v>-1.3508091570783024E-4</v>
      </c>
    </row>
    <row r="16" spans="2:13" ht="15.5" thickBot="1" x14ac:dyDescent="0.25">
      <c r="B16" s="11"/>
      <c r="C16" s="11" t="s">
        <v>8</v>
      </c>
      <c r="D16" s="33">
        <f>SUM(D6:D15)</f>
        <v>5190</v>
      </c>
      <c r="E16" s="8"/>
      <c r="F16" s="15"/>
      <c r="G16" s="21" t="s">
        <v>22</v>
      </c>
      <c r="H16" s="29">
        <f>SUM(H6:H15)</f>
        <v>-3983.1943539663612</v>
      </c>
      <c r="I16" s="15"/>
      <c r="J16" s="21" t="s">
        <v>23</v>
      </c>
      <c r="K16" s="29">
        <f>SUM(K6:K15)</f>
        <v>-3585.9915825148078</v>
      </c>
      <c r="L16" s="8"/>
    </row>
    <row r="17" spans="3:11" ht="13.5" thickBot="1" x14ac:dyDescent="0.25">
      <c r="C17" s="1" t="s">
        <v>9</v>
      </c>
      <c r="D17" s="34">
        <f>SUMPRODUCT(C6:C15,D6:D15)/D16</f>
        <v>0.30173410404624279</v>
      </c>
      <c r="F17" s="24" t="s">
        <v>12</v>
      </c>
      <c r="G17" s="30">
        <v>0.30173410439151449</v>
      </c>
      <c r="I17" s="24" t="s">
        <v>12</v>
      </c>
      <c r="J17" s="31">
        <v>0.30173397040309569</v>
      </c>
    </row>
    <row r="18" spans="3:11" ht="13.5" thickBot="1" x14ac:dyDescent="0.25">
      <c r="C18" s="27" t="s">
        <v>11</v>
      </c>
      <c r="D18" s="35">
        <f>SUMPRODUCT(D6:D15,(C6:C15-D17)^2)/(SUM(D6:D15)-1)</f>
        <v>0.63701761284709657</v>
      </c>
      <c r="I18" s="24" t="s">
        <v>13</v>
      </c>
      <c r="J18" s="32">
        <v>2.6486596758963095</v>
      </c>
    </row>
    <row r="19" spans="3:11" ht="13.5" thickBot="1" x14ac:dyDescent="0.25">
      <c r="C19" s="28" t="s">
        <v>15</v>
      </c>
      <c r="D19" s="36">
        <f>D18/D17</f>
        <v>2.1111886402786917</v>
      </c>
      <c r="I19" s="24" t="s">
        <v>14</v>
      </c>
      <c r="J19" s="30">
        <f>1+J17*J18</f>
        <v>1.7991906002547702</v>
      </c>
      <c r="K19" s="1" t="s">
        <v>16</v>
      </c>
    </row>
    <row r="20" spans="3:11" x14ac:dyDescent="0.2">
      <c r="C20" s="28"/>
      <c r="D20" s="37"/>
      <c r="E20" s="38"/>
      <c r="F20" s="38"/>
      <c r="G20" s="38"/>
      <c r="H20" s="38"/>
      <c r="I20" s="39"/>
      <c r="J20" s="37"/>
    </row>
    <row r="21" spans="3:11" x14ac:dyDescent="0.2">
      <c r="E21" s="7"/>
      <c r="F21" s="7"/>
      <c r="G21" s="24" t="s">
        <v>10</v>
      </c>
      <c r="H21" s="26">
        <f>-2*H16+2*1+(2*1*(1+1))/(5190-1-1)</f>
        <v>7968.3894789427459</v>
      </c>
      <c r="I21" s="26"/>
      <c r="J21" s="24" t="s">
        <v>10</v>
      </c>
      <c r="K21" s="26">
        <f>-2*K16+2*2+(2*2*(2+1))/(5190-2-1)</f>
        <v>7175.9854785056132</v>
      </c>
    </row>
    <row r="23" spans="3:11" x14ac:dyDescent="0.2">
      <c r="K23" s="4"/>
    </row>
    <row r="25" spans="3:11" x14ac:dyDescent="0.2">
      <c r="E25" s="25"/>
    </row>
  </sheetData>
  <mergeCells count="1">
    <mergeCell ref="G4:H4"/>
  </mergeCells>
  <phoneticPr fontId="1"/>
  <pageMargins left="0.7" right="0.7" top="0.75" bottom="0.75" header="0.3" footer="0.3"/>
  <pageSetup paperSize="9"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Equation.DSMT4" shapeId="2049" r:id="rId4">
          <objectPr defaultSize="0" r:id="rId5">
            <anchor moveWithCells="1">
              <from>
                <xdr:col>12</xdr:col>
                <xdr:colOff>88900</xdr:colOff>
                <xdr:row>1</xdr:row>
                <xdr:rowOff>12700</xdr:rowOff>
              </from>
              <to>
                <xdr:col>17</xdr:col>
                <xdr:colOff>298450</xdr:colOff>
                <xdr:row>3</xdr:row>
                <xdr:rowOff>107950</xdr:rowOff>
              </to>
            </anchor>
          </objectPr>
        </oleObject>
      </mc:Choice>
      <mc:Fallback>
        <oleObject progId="Equation.DSMT4" shapeId="2049" r:id="rId4"/>
      </mc:Fallback>
    </mc:AlternateContent>
    <mc:AlternateContent xmlns:mc="http://schemas.openxmlformats.org/markup-compatibility/2006">
      <mc:Choice Requires="x14">
        <oleObject progId="Equation.DSMT4" shapeId="2050" r:id="rId6">
          <objectPr defaultSize="0" r:id="rId7">
            <anchor moveWithCells="1">
              <from>
                <xdr:col>10</xdr:col>
                <xdr:colOff>0</xdr:colOff>
                <xdr:row>18</xdr:row>
                <xdr:rowOff>0</xdr:rowOff>
              </from>
              <to>
                <xdr:col>11</xdr:col>
                <xdr:colOff>76200</xdr:colOff>
                <xdr:row>19</xdr:row>
                <xdr:rowOff>25400</xdr:rowOff>
              </to>
            </anchor>
          </objectPr>
        </oleObject>
      </mc:Choice>
      <mc:Fallback>
        <oleObject progId="Equation.DSMT4" shapeId="2050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ガンマポアソン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高橋行雄</dc:creator>
  <cp:lastModifiedBy>高橋行雄</cp:lastModifiedBy>
  <dcterms:created xsi:type="dcterms:W3CDTF">2019-01-09T05:17:05Z</dcterms:created>
  <dcterms:modified xsi:type="dcterms:W3CDTF">2020-05-13T06:16:07Z</dcterms:modified>
</cp:coreProperties>
</file>