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90B1C2E2-CD99-4B8E-AD38-AE74FFCE101A}" xr6:coauthVersionLast="45" xr6:coauthVersionMax="45" xr10:uidLastSave="{00000000-0000-0000-0000-000000000000}"/>
  <bookViews>
    <workbookView xWindow="760" yWindow="760" windowWidth="17330" windowHeight="9960" xr2:uid="{53C87BFD-6B77-4302-90BF-F2F7149019BB}"/>
  </bookViews>
  <sheets>
    <sheet name="ゼロ過大ガンマ・ポアソン回帰" sheetId="8" r:id="rId1"/>
    <sheet name="確率" sheetId="13" r:id="rId2"/>
    <sheet name="分布のあてはめ" sheetId="11" r:id="rId3"/>
  </sheets>
  <definedNames>
    <definedName name="solver_adj" localSheetId="0" hidden="1">ゼロ過大ガンマ・ポアソン回帰!$L$4:$L$7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ゼロ過大ガンマ・ポアソン回帰!$M$7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13" l="1"/>
  <c r="J12" i="13"/>
  <c r="K12" i="13"/>
  <c r="I13" i="13"/>
  <c r="J13" i="13"/>
  <c r="K13" i="13"/>
  <c r="I14" i="13"/>
  <c r="J14" i="13"/>
  <c r="K14" i="13"/>
  <c r="I15" i="13"/>
  <c r="J15" i="13"/>
  <c r="K15" i="13"/>
  <c r="I16" i="13"/>
  <c r="J16" i="13"/>
  <c r="K16" i="13"/>
  <c r="I17" i="13"/>
  <c r="J17" i="13"/>
  <c r="K17" i="13"/>
  <c r="I18" i="13"/>
  <c r="J18" i="13"/>
  <c r="K18" i="13"/>
  <c r="I19" i="13"/>
  <c r="J19" i="13"/>
  <c r="K19" i="13"/>
  <c r="I20" i="13"/>
  <c r="J20" i="13"/>
  <c r="K20" i="13"/>
  <c r="I21" i="13"/>
  <c r="J21" i="13"/>
  <c r="K21" i="13"/>
  <c r="I22" i="13"/>
  <c r="J22" i="13"/>
  <c r="K22" i="13"/>
  <c r="I23" i="13"/>
  <c r="J23" i="13"/>
  <c r="K23" i="13"/>
  <c r="I24" i="13"/>
  <c r="J24" i="13"/>
  <c r="K24" i="13"/>
  <c r="I25" i="13"/>
  <c r="J25" i="13"/>
  <c r="K25" i="13"/>
  <c r="I26" i="13"/>
  <c r="J26" i="13"/>
  <c r="K26" i="13"/>
  <c r="J11" i="13"/>
  <c r="K11" i="13"/>
  <c r="I11" i="13"/>
  <c r="J10" i="13"/>
  <c r="K10" i="13"/>
  <c r="I10" i="13"/>
  <c r="J9" i="13"/>
  <c r="K9" i="13"/>
  <c r="I9" i="13"/>
  <c r="E24" i="13"/>
  <c r="G9" i="13"/>
  <c r="G26" i="13" s="1"/>
  <c r="F9" i="13"/>
  <c r="F25" i="13" s="1"/>
  <c r="E9" i="13"/>
  <c r="E25" i="13" s="1"/>
  <c r="E16" i="13" l="1"/>
  <c r="E12" i="13"/>
  <c r="E20" i="13"/>
  <c r="G17" i="13"/>
  <c r="F12" i="13"/>
  <c r="F16" i="13"/>
  <c r="F20" i="13"/>
  <c r="F24" i="13"/>
  <c r="E11" i="13"/>
  <c r="G12" i="13"/>
  <c r="E15" i="13"/>
  <c r="G16" i="13"/>
  <c r="E19" i="13"/>
  <c r="G20" i="13"/>
  <c r="E23" i="13"/>
  <c r="G24" i="13"/>
  <c r="G13" i="13"/>
  <c r="F11" i="13"/>
  <c r="F15" i="13"/>
  <c r="F19" i="13"/>
  <c r="F23" i="13"/>
  <c r="F13" i="13"/>
  <c r="E10" i="13"/>
  <c r="G11" i="13"/>
  <c r="E14" i="13"/>
  <c r="G15" i="13"/>
  <c r="E18" i="13"/>
  <c r="G19" i="13"/>
  <c r="E22" i="13"/>
  <c r="G23" i="13"/>
  <c r="E26" i="13"/>
  <c r="F10" i="13"/>
  <c r="F14" i="13"/>
  <c r="F18" i="13"/>
  <c r="F22" i="13"/>
  <c r="F26" i="13"/>
  <c r="F17" i="13"/>
  <c r="F21" i="13"/>
  <c r="G21" i="13"/>
  <c r="G25" i="13"/>
  <c r="G10" i="13"/>
  <c r="E13" i="13"/>
  <c r="G14" i="13"/>
  <c r="E17" i="13"/>
  <c r="G18" i="13"/>
  <c r="E21" i="13"/>
  <c r="G22" i="13"/>
  <c r="P29" i="8" l="1"/>
  <c r="R29" i="8" s="1"/>
  <c r="Q29" i="8"/>
  <c r="N5" i="8"/>
  <c r="K177" i="8"/>
  <c r="K178" i="8"/>
  <c r="K179" i="8"/>
  <c r="K180" i="8"/>
  <c r="K181" i="8"/>
  <c r="K182" i="8"/>
  <c r="K18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K121" i="8"/>
  <c r="K122" i="8"/>
  <c r="K123" i="8"/>
  <c r="K124" i="8"/>
  <c r="K125" i="8"/>
  <c r="K126" i="8"/>
  <c r="K127" i="8"/>
  <c r="K128" i="8"/>
  <c r="K129" i="8"/>
  <c r="K130" i="8"/>
  <c r="K131" i="8"/>
  <c r="K132" i="8"/>
  <c r="K133" i="8"/>
  <c r="K134" i="8"/>
  <c r="K135" i="8"/>
  <c r="K136" i="8"/>
  <c r="K137" i="8"/>
  <c r="K138" i="8"/>
  <c r="K139" i="8"/>
  <c r="K140" i="8"/>
  <c r="K141" i="8"/>
  <c r="K142" i="8"/>
  <c r="K143" i="8"/>
  <c r="K144" i="8"/>
  <c r="K145" i="8"/>
  <c r="K146" i="8"/>
  <c r="K147" i="8"/>
  <c r="K148" i="8"/>
  <c r="K149" i="8"/>
  <c r="K150" i="8"/>
  <c r="K151" i="8"/>
  <c r="K152" i="8"/>
  <c r="K153" i="8"/>
  <c r="K154" i="8"/>
  <c r="K155" i="8"/>
  <c r="K156" i="8"/>
  <c r="K157" i="8"/>
  <c r="K158" i="8"/>
  <c r="K159" i="8"/>
  <c r="K160" i="8"/>
  <c r="K161" i="8"/>
  <c r="K162" i="8"/>
  <c r="K163" i="8"/>
  <c r="K164" i="8"/>
  <c r="K165" i="8"/>
  <c r="K166" i="8"/>
  <c r="K167" i="8"/>
  <c r="K168" i="8"/>
  <c r="K169" i="8"/>
  <c r="K170" i="8"/>
  <c r="K171" i="8"/>
  <c r="K172" i="8"/>
  <c r="K173" i="8"/>
  <c r="K174" i="8"/>
  <c r="K175" i="8"/>
  <c r="K176" i="8"/>
  <c r="K12" i="8"/>
  <c r="K13" i="8"/>
  <c r="K11" i="8"/>
  <c r="U27" i="11" l="1"/>
  <c r="P27" i="11"/>
  <c r="K27" i="11"/>
  <c r="Q12" i="8" l="1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11" i="8"/>
  <c r="J12" i="8"/>
  <c r="L12" i="8" s="1"/>
  <c r="M12" i="8" s="1"/>
  <c r="J13" i="8"/>
  <c r="L13" i="8" s="1"/>
  <c r="M13" i="8" s="1"/>
  <c r="J14" i="8"/>
  <c r="J15" i="8"/>
  <c r="L15" i="8" s="1"/>
  <c r="M15" i="8" s="1"/>
  <c r="J16" i="8"/>
  <c r="L16" i="8" s="1"/>
  <c r="M16" i="8" s="1"/>
  <c r="J17" i="8"/>
  <c r="L17" i="8" s="1"/>
  <c r="M17" i="8" s="1"/>
  <c r="J18" i="8"/>
  <c r="L18" i="8" s="1"/>
  <c r="M18" i="8" s="1"/>
  <c r="J19" i="8"/>
  <c r="L19" i="8" s="1"/>
  <c r="M19" i="8" s="1"/>
  <c r="J20" i="8"/>
  <c r="L20" i="8" s="1"/>
  <c r="M20" i="8" s="1"/>
  <c r="J21" i="8"/>
  <c r="L21" i="8" s="1"/>
  <c r="M21" i="8" s="1"/>
  <c r="J22" i="8"/>
  <c r="L22" i="8" s="1"/>
  <c r="M22" i="8" s="1"/>
  <c r="J23" i="8"/>
  <c r="L23" i="8" s="1"/>
  <c r="M23" i="8" s="1"/>
  <c r="J24" i="8"/>
  <c r="L24" i="8" s="1"/>
  <c r="M24" i="8" s="1"/>
  <c r="J25" i="8"/>
  <c r="L25" i="8" s="1"/>
  <c r="M25" i="8" s="1"/>
  <c r="J26" i="8"/>
  <c r="L26" i="8" s="1"/>
  <c r="M26" i="8" s="1"/>
  <c r="J27" i="8"/>
  <c r="L27" i="8" s="1"/>
  <c r="M27" i="8" s="1"/>
  <c r="J28" i="8"/>
  <c r="L28" i="8" s="1"/>
  <c r="M28" i="8" s="1"/>
  <c r="J29" i="8"/>
  <c r="L29" i="8" s="1"/>
  <c r="M29" i="8" s="1"/>
  <c r="J30" i="8"/>
  <c r="L30" i="8" s="1"/>
  <c r="M30" i="8" s="1"/>
  <c r="J31" i="8"/>
  <c r="L31" i="8" s="1"/>
  <c r="M31" i="8" s="1"/>
  <c r="J32" i="8"/>
  <c r="L32" i="8" s="1"/>
  <c r="M32" i="8" s="1"/>
  <c r="J33" i="8"/>
  <c r="L33" i="8" s="1"/>
  <c r="M33" i="8" s="1"/>
  <c r="J34" i="8"/>
  <c r="L34" i="8" s="1"/>
  <c r="M34" i="8" s="1"/>
  <c r="J35" i="8"/>
  <c r="L35" i="8" s="1"/>
  <c r="M35" i="8" s="1"/>
  <c r="J36" i="8"/>
  <c r="L36" i="8" s="1"/>
  <c r="M36" i="8" s="1"/>
  <c r="J37" i="8"/>
  <c r="L37" i="8" s="1"/>
  <c r="M37" i="8" s="1"/>
  <c r="J38" i="8"/>
  <c r="L38" i="8" s="1"/>
  <c r="M38" i="8" s="1"/>
  <c r="J39" i="8"/>
  <c r="L39" i="8" s="1"/>
  <c r="M39" i="8" s="1"/>
  <c r="J40" i="8"/>
  <c r="L40" i="8" s="1"/>
  <c r="M40" i="8" s="1"/>
  <c r="J41" i="8"/>
  <c r="L41" i="8" s="1"/>
  <c r="M41" i="8" s="1"/>
  <c r="J42" i="8"/>
  <c r="L42" i="8" s="1"/>
  <c r="M42" i="8" s="1"/>
  <c r="J43" i="8"/>
  <c r="L43" i="8" s="1"/>
  <c r="M43" i="8" s="1"/>
  <c r="J44" i="8"/>
  <c r="L44" i="8" s="1"/>
  <c r="M44" i="8" s="1"/>
  <c r="J45" i="8"/>
  <c r="L45" i="8" s="1"/>
  <c r="M45" i="8" s="1"/>
  <c r="J46" i="8"/>
  <c r="L46" i="8" s="1"/>
  <c r="M46" i="8" s="1"/>
  <c r="J47" i="8"/>
  <c r="L47" i="8" s="1"/>
  <c r="M47" i="8" s="1"/>
  <c r="J48" i="8"/>
  <c r="L48" i="8" s="1"/>
  <c r="M48" i="8" s="1"/>
  <c r="J49" i="8"/>
  <c r="L49" i="8" s="1"/>
  <c r="M49" i="8" s="1"/>
  <c r="J50" i="8"/>
  <c r="L50" i="8" s="1"/>
  <c r="M50" i="8" s="1"/>
  <c r="J51" i="8"/>
  <c r="L51" i="8" s="1"/>
  <c r="M51" i="8" s="1"/>
  <c r="J52" i="8"/>
  <c r="L52" i="8" s="1"/>
  <c r="M52" i="8" s="1"/>
  <c r="J53" i="8"/>
  <c r="L53" i="8" s="1"/>
  <c r="M53" i="8" s="1"/>
  <c r="J54" i="8"/>
  <c r="L54" i="8" s="1"/>
  <c r="M54" i="8" s="1"/>
  <c r="J55" i="8"/>
  <c r="L55" i="8" s="1"/>
  <c r="M55" i="8" s="1"/>
  <c r="J56" i="8"/>
  <c r="L56" i="8" s="1"/>
  <c r="M56" i="8" s="1"/>
  <c r="J57" i="8"/>
  <c r="L57" i="8" s="1"/>
  <c r="M57" i="8" s="1"/>
  <c r="J58" i="8"/>
  <c r="L58" i="8" s="1"/>
  <c r="M58" i="8" s="1"/>
  <c r="J59" i="8"/>
  <c r="L59" i="8" s="1"/>
  <c r="M59" i="8" s="1"/>
  <c r="J60" i="8"/>
  <c r="L60" i="8" s="1"/>
  <c r="M60" i="8" s="1"/>
  <c r="J61" i="8"/>
  <c r="L61" i="8" s="1"/>
  <c r="M61" i="8" s="1"/>
  <c r="J62" i="8"/>
  <c r="L62" i="8" s="1"/>
  <c r="M62" i="8" s="1"/>
  <c r="J63" i="8"/>
  <c r="L63" i="8" s="1"/>
  <c r="M63" i="8" s="1"/>
  <c r="J64" i="8"/>
  <c r="L64" i="8" s="1"/>
  <c r="M64" i="8" s="1"/>
  <c r="J65" i="8"/>
  <c r="L65" i="8" s="1"/>
  <c r="M65" i="8" s="1"/>
  <c r="J66" i="8"/>
  <c r="L66" i="8" s="1"/>
  <c r="M66" i="8" s="1"/>
  <c r="J67" i="8"/>
  <c r="L67" i="8" s="1"/>
  <c r="M67" i="8" s="1"/>
  <c r="J68" i="8"/>
  <c r="L68" i="8" s="1"/>
  <c r="M68" i="8" s="1"/>
  <c r="J69" i="8"/>
  <c r="L69" i="8" s="1"/>
  <c r="M69" i="8" s="1"/>
  <c r="J70" i="8"/>
  <c r="L70" i="8" s="1"/>
  <c r="M70" i="8" s="1"/>
  <c r="J71" i="8"/>
  <c r="L71" i="8" s="1"/>
  <c r="M71" i="8" s="1"/>
  <c r="J72" i="8"/>
  <c r="L72" i="8" s="1"/>
  <c r="M72" i="8" s="1"/>
  <c r="J73" i="8"/>
  <c r="L73" i="8" s="1"/>
  <c r="M73" i="8" s="1"/>
  <c r="J74" i="8"/>
  <c r="L74" i="8" s="1"/>
  <c r="M74" i="8" s="1"/>
  <c r="J75" i="8"/>
  <c r="L75" i="8" s="1"/>
  <c r="M75" i="8" s="1"/>
  <c r="J76" i="8"/>
  <c r="L76" i="8" s="1"/>
  <c r="M76" i="8" s="1"/>
  <c r="J77" i="8"/>
  <c r="L77" i="8" s="1"/>
  <c r="M77" i="8" s="1"/>
  <c r="J78" i="8"/>
  <c r="L78" i="8" s="1"/>
  <c r="M78" i="8" s="1"/>
  <c r="J79" i="8"/>
  <c r="L79" i="8" s="1"/>
  <c r="M79" i="8" s="1"/>
  <c r="J80" i="8"/>
  <c r="L80" i="8" s="1"/>
  <c r="M80" i="8" s="1"/>
  <c r="J81" i="8"/>
  <c r="L81" i="8" s="1"/>
  <c r="M81" i="8" s="1"/>
  <c r="J82" i="8"/>
  <c r="L82" i="8" s="1"/>
  <c r="M82" i="8" s="1"/>
  <c r="J83" i="8"/>
  <c r="L83" i="8" s="1"/>
  <c r="M83" i="8" s="1"/>
  <c r="J84" i="8"/>
  <c r="L84" i="8" s="1"/>
  <c r="M84" i="8" s="1"/>
  <c r="J85" i="8"/>
  <c r="L85" i="8" s="1"/>
  <c r="M85" i="8" s="1"/>
  <c r="J86" i="8"/>
  <c r="L86" i="8" s="1"/>
  <c r="M86" i="8" s="1"/>
  <c r="J87" i="8"/>
  <c r="L87" i="8" s="1"/>
  <c r="M87" i="8" s="1"/>
  <c r="J88" i="8"/>
  <c r="L88" i="8" s="1"/>
  <c r="M88" i="8" s="1"/>
  <c r="J89" i="8"/>
  <c r="L89" i="8" s="1"/>
  <c r="M89" i="8" s="1"/>
  <c r="J90" i="8"/>
  <c r="L90" i="8" s="1"/>
  <c r="M90" i="8" s="1"/>
  <c r="J91" i="8"/>
  <c r="L91" i="8" s="1"/>
  <c r="M91" i="8" s="1"/>
  <c r="J92" i="8"/>
  <c r="L92" i="8" s="1"/>
  <c r="M92" i="8" s="1"/>
  <c r="J93" i="8"/>
  <c r="L93" i="8" s="1"/>
  <c r="M93" i="8" s="1"/>
  <c r="J94" i="8"/>
  <c r="L94" i="8" s="1"/>
  <c r="M94" i="8" s="1"/>
  <c r="J95" i="8"/>
  <c r="L95" i="8" s="1"/>
  <c r="M95" i="8" s="1"/>
  <c r="J96" i="8"/>
  <c r="L96" i="8" s="1"/>
  <c r="M96" i="8" s="1"/>
  <c r="J97" i="8"/>
  <c r="L97" i="8" s="1"/>
  <c r="M97" i="8" s="1"/>
  <c r="J98" i="8"/>
  <c r="L98" i="8" s="1"/>
  <c r="M98" i="8" s="1"/>
  <c r="J99" i="8"/>
  <c r="L99" i="8" s="1"/>
  <c r="M99" i="8" s="1"/>
  <c r="J100" i="8"/>
  <c r="L100" i="8" s="1"/>
  <c r="M100" i="8" s="1"/>
  <c r="J101" i="8"/>
  <c r="L101" i="8" s="1"/>
  <c r="M101" i="8" s="1"/>
  <c r="J102" i="8"/>
  <c r="L102" i="8" s="1"/>
  <c r="M102" i="8" s="1"/>
  <c r="J103" i="8"/>
  <c r="L103" i="8" s="1"/>
  <c r="M103" i="8" s="1"/>
  <c r="J104" i="8"/>
  <c r="L104" i="8" s="1"/>
  <c r="M104" i="8" s="1"/>
  <c r="J105" i="8"/>
  <c r="L105" i="8" s="1"/>
  <c r="M105" i="8" s="1"/>
  <c r="J106" i="8"/>
  <c r="L106" i="8" s="1"/>
  <c r="M106" i="8" s="1"/>
  <c r="J107" i="8"/>
  <c r="L107" i="8" s="1"/>
  <c r="M107" i="8" s="1"/>
  <c r="J108" i="8"/>
  <c r="L108" i="8" s="1"/>
  <c r="M108" i="8" s="1"/>
  <c r="J109" i="8"/>
  <c r="L109" i="8" s="1"/>
  <c r="M109" i="8" s="1"/>
  <c r="J110" i="8"/>
  <c r="L110" i="8" s="1"/>
  <c r="M110" i="8" s="1"/>
  <c r="J111" i="8"/>
  <c r="L111" i="8" s="1"/>
  <c r="M111" i="8" s="1"/>
  <c r="J112" i="8"/>
  <c r="L112" i="8" s="1"/>
  <c r="M112" i="8" s="1"/>
  <c r="J113" i="8"/>
  <c r="L113" i="8" s="1"/>
  <c r="M113" i="8" s="1"/>
  <c r="J114" i="8"/>
  <c r="L114" i="8" s="1"/>
  <c r="M114" i="8" s="1"/>
  <c r="J115" i="8"/>
  <c r="L115" i="8" s="1"/>
  <c r="M115" i="8" s="1"/>
  <c r="J116" i="8"/>
  <c r="L116" i="8" s="1"/>
  <c r="M116" i="8" s="1"/>
  <c r="J117" i="8"/>
  <c r="L117" i="8" s="1"/>
  <c r="M117" i="8" s="1"/>
  <c r="J118" i="8"/>
  <c r="L118" i="8" s="1"/>
  <c r="M118" i="8" s="1"/>
  <c r="J119" i="8"/>
  <c r="L119" i="8" s="1"/>
  <c r="M119" i="8" s="1"/>
  <c r="J120" i="8"/>
  <c r="L120" i="8" s="1"/>
  <c r="M120" i="8" s="1"/>
  <c r="J121" i="8"/>
  <c r="L121" i="8" s="1"/>
  <c r="M121" i="8" s="1"/>
  <c r="J122" i="8"/>
  <c r="L122" i="8" s="1"/>
  <c r="M122" i="8" s="1"/>
  <c r="J123" i="8"/>
  <c r="L123" i="8" s="1"/>
  <c r="M123" i="8" s="1"/>
  <c r="J124" i="8"/>
  <c r="L124" i="8" s="1"/>
  <c r="M124" i="8" s="1"/>
  <c r="J125" i="8"/>
  <c r="L125" i="8" s="1"/>
  <c r="M125" i="8" s="1"/>
  <c r="J126" i="8"/>
  <c r="L126" i="8" s="1"/>
  <c r="M126" i="8" s="1"/>
  <c r="J127" i="8"/>
  <c r="L127" i="8" s="1"/>
  <c r="M127" i="8" s="1"/>
  <c r="J128" i="8"/>
  <c r="L128" i="8" s="1"/>
  <c r="M128" i="8" s="1"/>
  <c r="J129" i="8"/>
  <c r="L129" i="8" s="1"/>
  <c r="M129" i="8" s="1"/>
  <c r="J130" i="8"/>
  <c r="L130" i="8" s="1"/>
  <c r="M130" i="8" s="1"/>
  <c r="J131" i="8"/>
  <c r="L131" i="8" s="1"/>
  <c r="M131" i="8" s="1"/>
  <c r="J132" i="8"/>
  <c r="L132" i="8" s="1"/>
  <c r="M132" i="8" s="1"/>
  <c r="J133" i="8"/>
  <c r="L133" i="8" s="1"/>
  <c r="M133" i="8" s="1"/>
  <c r="J134" i="8"/>
  <c r="L134" i="8" s="1"/>
  <c r="M134" i="8" s="1"/>
  <c r="J135" i="8"/>
  <c r="L135" i="8" s="1"/>
  <c r="M135" i="8" s="1"/>
  <c r="J136" i="8"/>
  <c r="L136" i="8" s="1"/>
  <c r="M136" i="8" s="1"/>
  <c r="J137" i="8"/>
  <c r="L137" i="8" s="1"/>
  <c r="M137" i="8" s="1"/>
  <c r="J138" i="8"/>
  <c r="L138" i="8" s="1"/>
  <c r="M138" i="8" s="1"/>
  <c r="J139" i="8"/>
  <c r="L139" i="8" s="1"/>
  <c r="M139" i="8" s="1"/>
  <c r="J140" i="8"/>
  <c r="L140" i="8" s="1"/>
  <c r="M140" i="8" s="1"/>
  <c r="J141" i="8"/>
  <c r="L141" i="8" s="1"/>
  <c r="M141" i="8" s="1"/>
  <c r="J142" i="8"/>
  <c r="L142" i="8" s="1"/>
  <c r="M142" i="8" s="1"/>
  <c r="J143" i="8"/>
  <c r="L143" i="8" s="1"/>
  <c r="M143" i="8" s="1"/>
  <c r="J144" i="8"/>
  <c r="L144" i="8" s="1"/>
  <c r="M144" i="8" s="1"/>
  <c r="J145" i="8"/>
  <c r="L145" i="8" s="1"/>
  <c r="M145" i="8" s="1"/>
  <c r="J146" i="8"/>
  <c r="L146" i="8" s="1"/>
  <c r="M146" i="8" s="1"/>
  <c r="J147" i="8"/>
  <c r="L147" i="8" s="1"/>
  <c r="M147" i="8" s="1"/>
  <c r="J148" i="8"/>
  <c r="L148" i="8" s="1"/>
  <c r="M148" i="8" s="1"/>
  <c r="J149" i="8"/>
  <c r="L149" i="8" s="1"/>
  <c r="M149" i="8" s="1"/>
  <c r="J150" i="8"/>
  <c r="L150" i="8" s="1"/>
  <c r="M150" i="8" s="1"/>
  <c r="J151" i="8"/>
  <c r="L151" i="8" s="1"/>
  <c r="M151" i="8" s="1"/>
  <c r="J152" i="8"/>
  <c r="L152" i="8" s="1"/>
  <c r="M152" i="8" s="1"/>
  <c r="J153" i="8"/>
  <c r="L153" i="8" s="1"/>
  <c r="M153" i="8" s="1"/>
  <c r="J154" i="8"/>
  <c r="L154" i="8" s="1"/>
  <c r="M154" i="8" s="1"/>
  <c r="J155" i="8"/>
  <c r="L155" i="8" s="1"/>
  <c r="M155" i="8" s="1"/>
  <c r="J156" i="8"/>
  <c r="L156" i="8" s="1"/>
  <c r="M156" i="8" s="1"/>
  <c r="J157" i="8"/>
  <c r="L157" i="8" s="1"/>
  <c r="M157" i="8" s="1"/>
  <c r="J158" i="8"/>
  <c r="L158" i="8" s="1"/>
  <c r="M158" i="8" s="1"/>
  <c r="J159" i="8"/>
  <c r="L159" i="8" s="1"/>
  <c r="M159" i="8" s="1"/>
  <c r="J160" i="8"/>
  <c r="L160" i="8" s="1"/>
  <c r="M160" i="8" s="1"/>
  <c r="J161" i="8"/>
  <c r="L161" i="8" s="1"/>
  <c r="M161" i="8" s="1"/>
  <c r="J162" i="8"/>
  <c r="L162" i="8" s="1"/>
  <c r="M162" i="8" s="1"/>
  <c r="J163" i="8"/>
  <c r="L163" i="8" s="1"/>
  <c r="M163" i="8" s="1"/>
  <c r="J164" i="8"/>
  <c r="L164" i="8" s="1"/>
  <c r="M164" i="8" s="1"/>
  <c r="J165" i="8"/>
  <c r="L165" i="8" s="1"/>
  <c r="M165" i="8" s="1"/>
  <c r="J166" i="8"/>
  <c r="L166" i="8" s="1"/>
  <c r="M166" i="8" s="1"/>
  <c r="J167" i="8"/>
  <c r="L167" i="8" s="1"/>
  <c r="M167" i="8" s="1"/>
  <c r="J168" i="8"/>
  <c r="L168" i="8" s="1"/>
  <c r="M168" i="8" s="1"/>
  <c r="J169" i="8"/>
  <c r="L169" i="8" s="1"/>
  <c r="M169" i="8" s="1"/>
  <c r="J170" i="8"/>
  <c r="L170" i="8" s="1"/>
  <c r="M170" i="8" s="1"/>
  <c r="J171" i="8"/>
  <c r="L171" i="8" s="1"/>
  <c r="M171" i="8" s="1"/>
  <c r="J172" i="8"/>
  <c r="L172" i="8" s="1"/>
  <c r="M172" i="8" s="1"/>
  <c r="J173" i="8"/>
  <c r="L173" i="8" s="1"/>
  <c r="M173" i="8" s="1"/>
  <c r="J174" i="8"/>
  <c r="L174" i="8" s="1"/>
  <c r="M174" i="8" s="1"/>
  <c r="J175" i="8"/>
  <c r="L175" i="8" s="1"/>
  <c r="M175" i="8" s="1"/>
  <c r="J176" i="8"/>
  <c r="L176" i="8" s="1"/>
  <c r="M176" i="8" s="1"/>
  <c r="J177" i="8"/>
  <c r="L177" i="8" s="1"/>
  <c r="M177" i="8" s="1"/>
  <c r="J178" i="8"/>
  <c r="L178" i="8" s="1"/>
  <c r="M178" i="8" s="1"/>
  <c r="J179" i="8"/>
  <c r="L179" i="8" s="1"/>
  <c r="M179" i="8" s="1"/>
  <c r="J180" i="8"/>
  <c r="L180" i="8" s="1"/>
  <c r="M180" i="8" s="1"/>
  <c r="J181" i="8"/>
  <c r="L181" i="8" s="1"/>
  <c r="M181" i="8" s="1"/>
  <c r="J182" i="8"/>
  <c r="L182" i="8" s="1"/>
  <c r="M182" i="8" s="1"/>
  <c r="J183" i="8"/>
  <c r="L183" i="8" s="1"/>
  <c r="M183" i="8" s="1"/>
  <c r="J11" i="8"/>
  <c r="L11" i="8" s="1"/>
  <c r="M11" i="8" s="1"/>
  <c r="L14" i="8" l="1"/>
  <c r="M14" i="8" s="1"/>
  <c r="H27" i="11"/>
  <c r="I27" i="11" s="1"/>
  <c r="G27" i="11"/>
  <c r="H26" i="11"/>
  <c r="I26" i="11" s="1"/>
  <c r="G26" i="11"/>
  <c r="H25" i="11"/>
  <c r="I25" i="11" s="1"/>
  <c r="G25" i="11"/>
  <c r="H24" i="11"/>
  <c r="I24" i="11" s="1"/>
  <c r="G24" i="11"/>
  <c r="H23" i="11"/>
  <c r="I23" i="11" s="1"/>
  <c r="G23" i="11"/>
  <c r="H22" i="11"/>
  <c r="G22" i="11"/>
  <c r="H21" i="11"/>
  <c r="I21" i="11" s="1"/>
  <c r="G21" i="11"/>
  <c r="H20" i="11"/>
  <c r="I20" i="11" s="1"/>
  <c r="G20" i="11"/>
  <c r="H19" i="11"/>
  <c r="I19" i="11" s="1"/>
  <c r="G19" i="11"/>
  <c r="H18" i="11"/>
  <c r="I18" i="11" s="1"/>
  <c r="G18" i="11"/>
  <c r="H17" i="11"/>
  <c r="G17" i="11"/>
  <c r="H16" i="11"/>
  <c r="I16" i="11" s="1"/>
  <c r="G16" i="11"/>
  <c r="H15" i="11"/>
  <c r="I15" i="11" s="1"/>
  <c r="G15" i="11"/>
  <c r="H14" i="11"/>
  <c r="I14" i="11" s="1"/>
  <c r="G14" i="11"/>
  <c r="H13" i="11"/>
  <c r="I13" i="11" s="1"/>
  <c r="G13" i="11"/>
  <c r="H12" i="11"/>
  <c r="G12" i="11"/>
  <c r="H11" i="11"/>
  <c r="I11" i="11" s="1"/>
  <c r="G11" i="11"/>
  <c r="H10" i="11"/>
  <c r="I10" i="11" s="1"/>
  <c r="G10" i="11"/>
  <c r="I22" i="11" l="1"/>
  <c r="U26" i="11"/>
  <c r="I17" i="11"/>
  <c r="P26" i="11"/>
  <c r="I12" i="11"/>
  <c r="K26" i="11"/>
  <c r="L29" i="11" s="1"/>
  <c r="M7" i="8"/>
  <c r="V32" i="11" l="1"/>
  <c r="V36" i="11"/>
  <c r="V38" i="11"/>
  <c r="V37" i="11"/>
  <c r="V44" i="11"/>
  <c r="V45" i="11"/>
  <c r="W45" i="11" s="1"/>
  <c r="V31" i="11"/>
  <c r="W31" i="11" s="1"/>
  <c r="V41" i="11"/>
  <c r="V39" i="11"/>
  <c r="V34" i="11"/>
  <c r="V40" i="11"/>
  <c r="V42" i="11"/>
  <c r="V43" i="11"/>
  <c r="V33" i="11"/>
  <c r="W33" i="11" s="1"/>
  <c r="V35" i="11"/>
  <c r="W35" i="11" s="1"/>
  <c r="V30" i="11"/>
  <c r="Q43" i="11"/>
  <c r="R43" i="11" s="1"/>
  <c r="Q36" i="11"/>
  <c r="R36" i="11" s="1"/>
  <c r="Q45" i="11"/>
  <c r="R45" i="11" s="1"/>
  <c r="Q35" i="11"/>
  <c r="R35" i="11" s="1"/>
  <c r="Q37" i="11"/>
  <c r="R37" i="11" s="1"/>
  <c r="Q44" i="11"/>
  <c r="R44" i="11" s="1"/>
  <c r="Q30" i="11"/>
  <c r="R30" i="11" s="1"/>
  <c r="Q38" i="11"/>
  <c r="R38" i="11" s="1"/>
  <c r="Q29" i="11"/>
  <c r="R29" i="11" s="1"/>
  <c r="Q31" i="11"/>
  <c r="R31" i="11" s="1"/>
  <c r="Q41" i="11"/>
  <c r="R41" i="11" s="1"/>
  <c r="Q39" i="11"/>
  <c r="R39" i="11" s="1"/>
  <c r="Q42" i="11"/>
  <c r="R42" i="11" s="1"/>
  <c r="Q34" i="11"/>
  <c r="R34" i="11" s="1"/>
  <c r="Q40" i="11"/>
  <c r="R40" i="11" s="1"/>
  <c r="Q33" i="11"/>
  <c r="R33" i="11" s="1"/>
  <c r="Q32" i="11"/>
  <c r="R32" i="11" s="1"/>
  <c r="L35" i="11"/>
  <c r="M35" i="11" s="1"/>
  <c r="L36" i="11"/>
  <c r="M36" i="11" s="1"/>
  <c r="L45" i="11"/>
  <c r="M45" i="11" s="1"/>
  <c r="L43" i="11"/>
  <c r="M43" i="11" s="1"/>
  <c r="L37" i="11"/>
  <c r="M37" i="11" s="1"/>
  <c r="L44" i="11"/>
  <c r="M44" i="11" s="1"/>
  <c r="L38" i="11"/>
  <c r="M38" i="11" s="1"/>
  <c r="L40" i="11"/>
  <c r="M40" i="11" s="1"/>
  <c r="L42" i="11"/>
  <c r="M42" i="11" s="1"/>
  <c r="M29" i="11"/>
  <c r="L34" i="11"/>
  <c r="M34" i="11" s="1"/>
  <c r="L33" i="11"/>
  <c r="M33" i="11" s="1"/>
  <c r="L39" i="11"/>
  <c r="M39" i="11" s="1"/>
  <c r="L41" i="11"/>
  <c r="M41" i="11" s="1"/>
  <c r="L31" i="11"/>
  <c r="M31" i="11" s="1"/>
  <c r="L32" i="11"/>
  <c r="M32" i="11" s="1"/>
  <c r="L30" i="11"/>
  <c r="M30" i="11" s="1"/>
  <c r="W36" i="11"/>
  <c r="W38" i="11"/>
  <c r="W43" i="11"/>
  <c r="W44" i="11"/>
  <c r="W37" i="11"/>
  <c r="V29" i="11"/>
  <c r="W29" i="11" s="1"/>
  <c r="W34" i="11"/>
  <c r="W40" i="11"/>
  <c r="W32" i="11"/>
  <c r="W41" i="11"/>
  <c r="W39" i="11"/>
  <c r="W42" i="11"/>
  <c r="W30" i="11"/>
  <c r="P27" i="8"/>
  <c r="R27" i="8" s="1"/>
  <c r="P28" i="8"/>
  <c r="R28" i="8" s="1"/>
  <c r="P12" i="8"/>
  <c r="R12" i="8" s="1"/>
  <c r="P13" i="8"/>
  <c r="R13" i="8" s="1"/>
  <c r="P14" i="8"/>
  <c r="R14" i="8" s="1"/>
  <c r="P15" i="8"/>
  <c r="R15" i="8" s="1"/>
  <c r="P16" i="8"/>
  <c r="R16" i="8" s="1"/>
  <c r="P17" i="8"/>
  <c r="R17" i="8" s="1"/>
  <c r="P18" i="8"/>
  <c r="R18" i="8" s="1"/>
  <c r="P19" i="8"/>
  <c r="R19" i="8" s="1"/>
  <c r="P20" i="8"/>
  <c r="R20" i="8" s="1"/>
  <c r="P21" i="8"/>
  <c r="R21" i="8" s="1"/>
  <c r="P22" i="8"/>
  <c r="R22" i="8" s="1"/>
  <c r="P23" i="8"/>
  <c r="R23" i="8" s="1"/>
  <c r="P24" i="8"/>
  <c r="R24" i="8" s="1"/>
  <c r="P25" i="8"/>
  <c r="R25" i="8" s="1"/>
  <c r="P26" i="8"/>
  <c r="R26" i="8" s="1"/>
  <c r="P11" i="8"/>
  <c r="R11" i="8" s="1"/>
  <c r="F183" i="8" l="1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G28" i="8" l="1"/>
  <c r="H28" i="8" s="1"/>
  <c r="G52" i="8"/>
  <c r="H52" i="8" s="1"/>
  <c r="G76" i="8"/>
  <c r="H76" i="8" s="1"/>
  <c r="G92" i="8"/>
  <c r="H92" i="8" s="1"/>
  <c r="G116" i="8"/>
  <c r="H116" i="8" s="1"/>
  <c r="G140" i="8"/>
  <c r="H140" i="8" s="1"/>
  <c r="G156" i="8"/>
  <c r="H156" i="8" s="1"/>
  <c r="G172" i="8"/>
  <c r="H172" i="8" s="1"/>
  <c r="G29" i="8"/>
  <c r="H29" i="8" s="1"/>
  <c r="G53" i="8"/>
  <c r="H53" i="8" s="1"/>
  <c r="G77" i="8"/>
  <c r="H77" i="8" s="1"/>
  <c r="G93" i="8"/>
  <c r="H93" i="8" s="1"/>
  <c r="G117" i="8"/>
  <c r="H117" i="8" s="1"/>
  <c r="G141" i="8"/>
  <c r="H141" i="8" s="1"/>
  <c r="G157" i="8"/>
  <c r="H157" i="8" s="1"/>
  <c r="G181" i="8"/>
  <c r="H181" i="8" s="1"/>
  <c r="G22" i="8"/>
  <c r="H22" i="8" s="1"/>
  <c r="G46" i="8"/>
  <c r="H46" i="8" s="1"/>
  <c r="G62" i="8"/>
  <c r="H62" i="8" s="1"/>
  <c r="G86" i="8"/>
  <c r="H86" i="8" s="1"/>
  <c r="G110" i="8"/>
  <c r="H110" i="8" s="1"/>
  <c r="G142" i="8"/>
  <c r="H142" i="8" s="1"/>
  <c r="G158" i="8"/>
  <c r="H158" i="8" s="1"/>
  <c r="G166" i="8"/>
  <c r="H166" i="8" s="1"/>
  <c r="G182" i="8"/>
  <c r="H182" i="8" s="1"/>
  <c r="G15" i="8"/>
  <c r="H15" i="8" s="1"/>
  <c r="G23" i="8"/>
  <c r="H23" i="8" s="1"/>
  <c r="G31" i="8"/>
  <c r="H31" i="8" s="1"/>
  <c r="G39" i="8"/>
  <c r="H39" i="8" s="1"/>
  <c r="G47" i="8"/>
  <c r="H47" i="8" s="1"/>
  <c r="G55" i="8"/>
  <c r="H55" i="8" s="1"/>
  <c r="G63" i="8"/>
  <c r="H63" i="8" s="1"/>
  <c r="G71" i="8"/>
  <c r="H71" i="8" s="1"/>
  <c r="G79" i="8"/>
  <c r="H79" i="8" s="1"/>
  <c r="G87" i="8"/>
  <c r="H87" i="8" s="1"/>
  <c r="G95" i="8"/>
  <c r="H95" i="8" s="1"/>
  <c r="G103" i="8"/>
  <c r="H103" i="8" s="1"/>
  <c r="G111" i="8"/>
  <c r="H111" i="8" s="1"/>
  <c r="G119" i="8"/>
  <c r="H119" i="8" s="1"/>
  <c r="G127" i="8"/>
  <c r="H127" i="8" s="1"/>
  <c r="G135" i="8"/>
  <c r="H135" i="8" s="1"/>
  <c r="G143" i="8"/>
  <c r="H143" i="8" s="1"/>
  <c r="G151" i="8"/>
  <c r="H151" i="8" s="1"/>
  <c r="G159" i="8"/>
  <c r="H159" i="8" s="1"/>
  <c r="G167" i="8"/>
  <c r="H167" i="8" s="1"/>
  <c r="G175" i="8"/>
  <c r="H175" i="8" s="1"/>
  <c r="G183" i="8"/>
  <c r="H183" i="8" s="1"/>
  <c r="G102" i="8"/>
  <c r="H102" i="8" s="1"/>
  <c r="G126" i="8"/>
  <c r="H126" i="8" s="1"/>
  <c r="G150" i="8"/>
  <c r="H150" i="8" s="1"/>
  <c r="G174" i="8"/>
  <c r="H174" i="8" s="1"/>
  <c r="G16" i="8"/>
  <c r="H16" i="8" s="1"/>
  <c r="G24" i="8"/>
  <c r="H24" i="8" s="1"/>
  <c r="G32" i="8"/>
  <c r="H32" i="8" s="1"/>
  <c r="G40" i="8"/>
  <c r="H40" i="8" s="1"/>
  <c r="G48" i="8"/>
  <c r="H48" i="8" s="1"/>
  <c r="G56" i="8"/>
  <c r="H56" i="8" s="1"/>
  <c r="G64" i="8"/>
  <c r="H64" i="8" s="1"/>
  <c r="G72" i="8"/>
  <c r="H72" i="8" s="1"/>
  <c r="G80" i="8"/>
  <c r="H80" i="8" s="1"/>
  <c r="G88" i="8"/>
  <c r="H88" i="8" s="1"/>
  <c r="G96" i="8"/>
  <c r="H96" i="8" s="1"/>
  <c r="G104" i="8"/>
  <c r="H104" i="8" s="1"/>
  <c r="G112" i="8"/>
  <c r="H112" i="8" s="1"/>
  <c r="G120" i="8"/>
  <c r="H120" i="8" s="1"/>
  <c r="G128" i="8"/>
  <c r="H128" i="8" s="1"/>
  <c r="G136" i="8"/>
  <c r="H136" i="8" s="1"/>
  <c r="G144" i="8"/>
  <c r="H144" i="8" s="1"/>
  <c r="G152" i="8"/>
  <c r="H152" i="8" s="1"/>
  <c r="G160" i="8"/>
  <c r="H160" i="8" s="1"/>
  <c r="G168" i="8"/>
  <c r="H168" i="8" s="1"/>
  <c r="G176" i="8"/>
  <c r="H176" i="8" s="1"/>
  <c r="G12" i="8"/>
  <c r="H12" i="8" s="1"/>
  <c r="G36" i="8"/>
  <c r="H36" i="8" s="1"/>
  <c r="G60" i="8"/>
  <c r="H60" i="8" s="1"/>
  <c r="G100" i="8"/>
  <c r="H100" i="8" s="1"/>
  <c r="G132" i="8"/>
  <c r="H132" i="8" s="1"/>
  <c r="G180" i="8"/>
  <c r="H180" i="8" s="1"/>
  <c r="G13" i="8"/>
  <c r="H13" i="8" s="1"/>
  <c r="G37" i="8"/>
  <c r="H37" i="8" s="1"/>
  <c r="G69" i="8"/>
  <c r="H69" i="8" s="1"/>
  <c r="G101" i="8"/>
  <c r="H101" i="8" s="1"/>
  <c r="G125" i="8"/>
  <c r="H125" i="8" s="1"/>
  <c r="G173" i="8"/>
  <c r="H173" i="8" s="1"/>
  <c r="G14" i="8"/>
  <c r="H14" i="8" s="1"/>
  <c r="G38" i="8"/>
  <c r="H38" i="8" s="1"/>
  <c r="G78" i="8"/>
  <c r="H78" i="8" s="1"/>
  <c r="G118" i="8"/>
  <c r="H118" i="8" s="1"/>
  <c r="G17" i="8"/>
  <c r="H17" i="8" s="1"/>
  <c r="G33" i="8"/>
  <c r="H33" i="8" s="1"/>
  <c r="G49" i="8"/>
  <c r="H49" i="8" s="1"/>
  <c r="G65" i="8"/>
  <c r="H65" i="8" s="1"/>
  <c r="G81" i="8"/>
  <c r="H81" i="8" s="1"/>
  <c r="G105" i="8"/>
  <c r="H105" i="8" s="1"/>
  <c r="G121" i="8"/>
  <c r="H121" i="8" s="1"/>
  <c r="G137" i="8"/>
  <c r="H137" i="8" s="1"/>
  <c r="G153" i="8"/>
  <c r="H153" i="8" s="1"/>
  <c r="G18" i="8"/>
  <c r="H18" i="8" s="1"/>
  <c r="G26" i="8"/>
  <c r="H26" i="8" s="1"/>
  <c r="G34" i="8"/>
  <c r="H34" i="8" s="1"/>
  <c r="G42" i="8"/>
  <c r="H42" i="8" s="1"/>
  <c r="G50" i="8"/>
  <c r="H50" i="8" s="1"/>
  <c r="G58" i="8"/>
  <c r="H58" i="8" s="1"/>
  <c r="G66" i="8"/>
  <c r="H66" i="8" s="1"/>
  <c r="G74" i="8"/>
  <c r="H74" i="8" s="1"/>
  <c r="G82" i="8"/>
  <c r="H82" i="8" s="1"/>
  <c r="G90" i="8"/>
  <c r="H90" i="8" s="1"/>
  <c r="G98" i="8"/>
  <c r="H98" i="8" s="1"/>
  <c r="G106" i="8"/>
  <c r="H106" i="8" s="1"/>
  <c r="G114" i="8"/>
  <c r="H114" i="8" s="1"/>
  <c r="G122" i="8"/>
  <c r="H122" i="8" s="1"/>
  <c r="G130" i="8"/>
  <c r="H130" i="8" s="1"/>
  <c r="G138" i="8"/>
  <c r="H138" i="8" s="1"/>
  <c r="G146" i="8"/>
  <c r="H146" i="8" s="1"/>
  <c r="G154" i="8"/>
  <c r="H154" i="8" s="1"/>
  <c r="G162" i="8"/>
  <c r="H162" i="8" s="1"/>
  <c r="G170" i="8"/>
  <c r="H170" i="8" s="1"/>
  <c r="G178" i="8"/>
  <c r="H178" i="8" s="1"/>
  <c r="G20" i="8"/>
  <c r="H20" i="8" s="1"/>
  <c r="G44" i="8"/>
  <c r="H44" i="8" s="1"/>
  <c r="G68" i="8"/>
  <c r="H68" i="8" s="1"/>
  <c r="G84" i="8"/>
  <c r="H84" i="8" s="1"/>
  <c r="G108" i="8"/>
  <c r="H108" i="8" s="1"/>
  <c r="G124" i="8"/>
  <c r="H124" i="8" s="1"/>
  <c r="G148" i="8"/>
  <c r="H148" i="8" s="1"/>
  <c r="G164" i="8"/>
  <c r="H164" i="8" s="1"/>
  <c r="G21" i="8"/>
  <c r="H21" i="8" s="1"/>
  <c r="G45" i="8"/>
  <c r="H45" i="8" s="1"/>
  <c r="G61" i="8"/>
  <c r="H61" i="8" s="1"/>
  <c r="G85" i="8"/>
  <c r="H85" i="8" s="1"/>
  <c r="G109" i="8"/>
  <c r="H109" i="8" s="1"/>
  <c r="G133" i="8"/>
  <c r="H133" i="8" s="1"/>
  <c r="G149" i="8"/>
  <c r="H149" i="8" s="1"/>
  <c r="G165" i="8"/>
  <c r="H165" i="8" s="1"/>
  <c r="G30" i="8"/>
  <c r="H30" i="8" s="1"/>
  <c r="G54" i="8"/>
  <c r="H54" i="8" s="1"/>
  <c r="G70" i="8"/>
  <c r="H70" i="8" s="1"/>
  <c r="G94" i="8"/>
  <c r="H94" i="8" s="1"/>
  <c r="G134" i="8"/>
  <c r="H134" i="8" s="1"/>
  <c r="G25" i="8"/>
  <c r="H25" i="8" s="1"/>
  <c r="G41" i="8"/>
  <c r="H41" i="8" s="1"/>
  <c r="G57" i="8"/>
  <c r="H57" i="8" s="1"/>
  <c r="G73" i="8"/>
  <c r="H73" i="8" s="1"/>
  <c r="G89" i="8"/>
  <c r="H89" i="8" s="1"/>
  <c r="G97" i="8"/>
  <c r="H97" i="8" s="1"/>
  <c r="G113" i="8"/>
  <c r="H113" i="8" s="1"/>
  <c r="G129" i="8"/>
  <c r="H129" i="8" s="1"/>
  <c r="G145" i="8"/>
  <c r="H145" i="8" s="1"/>
  <c r="G161" i="8"/>
  <c r="H161" i="8" s="1"/>
  <c r="G169" i="8"/>
  <c r="H169" i="8" s="1"/>
  <c r="G177" i="8"/>
  <c r="H177" i="8" s="1"/>
  <c r="G19" i="8"/>
  <c r="H19" i="8" s="1"/>
  <c r="G27" i="8"/>
  <c r="H27" i="8" s="1"/>
  <c r="G35" i="8"/>
  <c r="H35" i="8" s="1"/>
  <c r="G43" i="8"/>
  <c r="H43" i="8" s="1"/>
  <c r="G51" i="8"/>
  <c r="H51" i="8" s="1"/>
  <c r="G59" i="8"/>
  <c r="H59" i="8" s="1"/>
  <c r="G67" i="8"/>
  <c r="H67" i="8" s="1"/>
  <c r="G75" i="8"/>
  <c r="H75" i="8" s="1"/>
  <c r="G83" i="8"/>
  <c r="H83" i="8" s="1"/>
  <c r="G91" i="8"/>
  <c r="H91" i="8" s="1"/>
  <c r="G99" i="8"/>
  <c r="H99" i="8" s="1"/>
  <c r="G107" i="8"/>
  <c r="H107" i="8" s="1"/>
  <c r="G115" i="8"/>
  <c r="H115" i="8" s="1"/>
  <c r="G123" i="8"/>
  <c r="H123" i="8" s="1"/>
  <c r="G131" i="8"/>
  <c r="H131" i="8" s="1"/>
  <c r="G139" i="8"/>
  <c r="H139" i="8" s="1"/>
  <c r="G147" i="8"/>
  <c r="H147" i="8" s="1"/>
  <c r="G155" i="8"/>
  <c r="H155" i="8" s="1"/>
  <c r="G163" i="8"/>
  <c r="H163" i="8" s="1"/>
  <c r="G171" i="8"/>
  <c r="H171" i="8" s="1"/>
  <c r="G179" i="8"/>
  <c r="H179" i="8" s="1"/>
  <c r="G11" i="8"/>
  <c r="H11" i="8" s="1"/>
  <c r="H7" i="8" l="1"/>
  <c r="N7" i="8" s="1"/>
</calcChain>
</file>

<file path=xl/sharedStrings.xml><?xml version="1.0" encoding="utf-8"?>
<sst xmlns="http://schemas.openxmlformats.org/spreadsheetml/2006/main" count="77" uniqueCount="50">
  <si>
    <t>ω=</t>
    <phoneticPr fontId="1"/>
  </si>
  <si>
    <t>No</t>
    <phoneticPr fontId="1"/>
  </si>
  <si>
    <t>x</t>
    <phoneticPr fontId="1"/>
  </si>
  <si>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</si>
  <si>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=</t>
    </r>
    <phoneticPr fontId="1"/>
  </si>
  <si>
    <t>x</t>
    <phoneticPr fontId="1"/>
  </si>
  <si>
    <r>
      <t>G</t>
    </r>
    <r>
      <rPr>
        <sz val="10"/>
        <color theme="1"/>
        <rFont val="ＭＳ Ｐ明朝"/>
        <family val="1"/>
        <charset val="128"/>
      </rPr>
      <t>ポアソン</t>
    </r>
    <phoneticPr fontId="1"/>
  </si>
  <si>
    <r>
      <t>ln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</si>
  <si>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t>μσ</t>
    <phoneticPr fontId="1"/>
  </si>
  <si>
    <r>
      <rPr>
        <sz val="10"/>
        <color theme="1"/>
        <rFont val="ＭＳ Ｐ明朝"/>
        <family val="1"/>
        <charset val="128"/>
      </rPr>
      <t>ガンマ・ポアソン回帰</t>
    </r>
    <rPh sb="8" eb="10">
      <t>カイキ</t>
    </rPh>
    <phoneticPr fontId="1"/>
  </si>
  <si>
    <r>
      <rPr>
        <sz val="10"/>
        <color theme="1"/>
        <rFont val="ＭＳ Ｐ明朝"/>
        <family val="1"/>
        <charset val="128"/>
      </rPr>
      <t>幅</t>
    </r>
    <rPh sb="0" eb="1">
      <t>ハバ</t>
    </rPh>
    <phoneticPr fontId="1"/>
  </si>
  <si>
    <r>
      <rPr>
        <sz val="10"/>
        <color theme="1"/>
        <rFont val="ＭＳ Ｐ明朝"/>
        <family val="1"/>
        <charset val="128"/>
      </rPr>
      <t>サテ</t>
    </r>
    <phoneticPr fontId="1"/>
  </si>
  <si>
    <r>
      <rPr>
        <sz val="10"/>
        <color theme="1"/>
        <rFont val="ＭＳ Ｐ明朝"/>
        <family val="1"/>
        <charset val="128"/>
      </rPr>
      <t>対数</t>
    </r>
    <rPh sb="0" eb="2">
      <t>タイスウ</t>
    </rPh>
    <phoneticPr fontId="1"/>
  </si>
  <si>
    <r>
      <rPr>
        <sz val="10"/>
        <color theme="1"/>
        <rFont val="ＭＳ Ｐ明朝"/>
        <family val="1"/>
        <charset val="128"/>
      </rPr>
      <t>確率</t>
    </r>
    <rPh sb="0" eb="2">
      <t>カクリツ</t>
    </rPh>
    <phoneticPr fontId="1"/>
  </si>
  <si>
    <r>
      <rPr>
        <sz val="10"/>
        <color theme="1"/>
        <rFont val="ＭＳ Ｐ明朝"/>
        <family val="1"/>
        <charset val="128"/>
      </rPr>
      <t>対数尤度</t>
    </r>
    <rPh sb="0" eb="2">
      <t>タイスウ</t>
    </rPh>
    <rPh sb="2" eb="4">
      <t>ユウド</t>
    </rPh>
    <phoneticPr fontId="1"/>
  </si>
  <si>
    <r>
      <t xml:space="preserve"> </t>
    </r>
    <r>
      <rPr>
        <sz val="10"/>
        <color theme="1"/>
        <rFont val="ＭＳ Ｐ明朝"/>
        <family val="1"/>
        <charset val="128"/>
      </rPr>
      <t>ライト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y</t>
    </r>
    <phoneticPr fontId="1"/>
  </si>
  <si>
    <r>
      <rPr>
        <sz val="10"/>
        <color theme="1"/>
        <rFont val="ＭＳ Ｐ明朝"/>
        <family val="1"/>
        <charset val="128"/>
      </rPr>
      <t>ポアソン</t>
    </r>
    <phoneticPr fontId="1"/>
  </si>
  <si>
    <r>
      <t>ln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P</t>
    </r>
    <phoneticPr fontId="1"/>
  </si>
  <si>
    <r>
      <t>ln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GP</t>
    </r>
    <phoneticPr fontId="1"/>
  </si>
  <si>
    <t>y</t>
    <phoneticPr fontId="1"/>
  </si>
  <si>
    <t>GP</t>
    <phoneticPr fontId="1"/>
  </si>
  <si>
    <r>
      <t>X</t>
    </r>
    <r>
      <rPr>
        <sz val="10"/>
        <color theme="1"/>
        <rFont val="ＭＳ Ｐ明朝"/>
        <family val="1"/>
        <charset val="128"/>
      </rPr>
      <t>座標</t>
    </r>
    <rPh sb="1" eb="3">
      <t>ザヒョウ</t>
    </rPh>
    <phoneticPr fontId="1"/>
  </si>
  <si>
    <t>ω=</t>
    <phoneticPr fontId="1"/>
  </si>
  <si>
    <r>
      <rPr>
        <sz val="10"/>
        <color theme="1"/>
        <rFont val="ＭＳ Ｐ明朝"/>
        <family val="1"/>
        <charset val="128"/>
      </rPr>
      <t>ゼロ過剰ガンマ・ポアソン回帰</t>
    </r>
    <rPh sb="2" eb="4">
      <t>カジョウ</t>
    </rPh>
    <rPh sb="12" eb="14">
      <t>カイキ</t>
    </rPh>
    <phoneticPr fontId="1"/>
  </si>
  <si>
    <r>
      <rPr>
        <sz val="10"/>
        <color theme="1"/>
        <rFont val="ＭＳ Ｐ明朝"/>
        <family val="1"/>
        <charset val="128"/>
      </rPr>
      <t>ゼロ過剰</t>
    </r>
    <r>
      <rPr>
        <sz val="10"/>
        <color theme="1"/>
        <rFont val="Times New Roman"/>
        <family val="1"/>
      </rPr>
      <t>GP</t>
    </r>
    <rPh sb="2" eb="4">
      <t>カジョウ</t>
    </rPh>
    <phoneticPr fontId="1"/>
  </si>
  <si>
    <t>ゼロ</t>
    <phoneticPr fontId="1"/>
  </si>
  <si>
    <r>
      <rPr>
        <sz val="10"/>
        <color theme="1"/>
        <rFont val="ＭＳ Ｐ明朝"/>
        <family val="1"/>
        <charset val="128"/>
      </rPr>
      <t>ゼロ</t>
    </r>
    <r>
      <rPr>
        <sz val="10"/>
        <color theme="1"/>
        <rFont val="Times New Roman"/>
        <family val="1"/>
      </rPr>
      <t>GP</t>
    </r>
    <phoneticPr fontId="1"/>
  </si>
  <si>
    <r>
      <t>ln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Z-GP</t>
    </r>
    <phoneticPr fontId="1"/>
  </si>
  <si>
    <t>β^0=</t>
  </si>
  <si>
    <t>β^1=</t>
  </si>
  <si>
    <r>
      <t>過分散</t>
    </r>
    <r>
      <rPr>
        <sz val="10"/>
        <color theme="1"/>
        <rFont val="Times New Roman"/>
        <family val="1"/>
      </rPr>
      <t xml:space="preserve"> σ^=</t>
    </r>
  </si>
  <si>
    <r>
      <rPr>
        <i/>
        <sz val="10"/>
        <color theme="1"/>
        <rFont val="Times New Roman"/>
        <family val="1"/>
      </rPr>
      <t>β^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</si>
  <si>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β^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=</t>
    </r>
    <phoneticPr fontId="1"/>
  </si>
  <si>
    <r>
      <rPr>
        <sz val="10"/>
        <color theme="1"/>
        <rFont val="ＭＳ Ｐ明朝"/>
        <family val="1"/>
        <charset val="128"/>
      </rPr>
      <t>過分散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σ^</t>
    </r>
    <r>
      <rPr>
        <sz val="10"/>
        <color theme="1"/>
        <rFont val="Times New Roman"/>
        <family val="1"/>
      </rPr>
      <t>=</t>
    </r>
    <rPh sb="0" eb="2">
      <t>カブン</t>
    </rPh>
    <rPh sb="2" eb="3">
      <t>サン</t>
    </rPh>
    <phoneticPr fontId="1"/>
  </si>
  <si>
    <t>ゼロ</t>
    <phoneticPr fontId="1"/>
  </si>
  <si>
    <r>
      <t>P</t>
    </r>
    <r>
      <rPr>
        <i/>
        <sz val="10"/>
        <color theme="1"/>
        <rFont val="ＭＳ Ｐ明朝"/>
        <family val="1"/>
        <charset val="128"/>
      </rPr>
      <t>値</t>
    </r>
    <rPh sb="0" eb="2">
      <t>ｐチ</t>
    </rPh>
    <phoneticPr fontId="1"/>
  </si>
  <si>
    <t>P</t>
    <phoneticPr fontId="1"/>
  </si>
  <si>
    <r>
      <rPr>
        <i/>
        <sz val="10"/>
        <color theme="1"/>
        <rFont val="Times New Roman"/>
        <family val="1"/>
      </rPr>
      <t>P</t>
    </r>
    <r>
      <rPr>
        <vertAlign val="subscript"/>
        <sz val="10"/>
        <color theme="1"/>
        <rFont val="Times New Roman"/>
        <family val="1"/>
      </rPr>
      <t>0</t>
    </r>
    <phoneticPr fontId="1"/>
  </si>
  <si>
    <t>サテラ</t>
    <phoneticPr fontId="1"/>
  </si>
  <si>
    <r>
      <t xml:space="preserve"> </t>
    </r>
    <r>
      <rPr>
        <sz val="10"/>
        <color theme="1"/>
        <rFont val="ＭＳ Ｐ明朝"/>
        <family val="1"/>
        <charset val="128"/>
      </rPr>
      <t>イト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Y</t>
    </r>
    <phoneticPr fontId="1"/>
  </si>
  <si>
    <t xml:space="preserve">図 6.11 </t>
    <rPh sb="0" eb="1">
      <t>ズ</t>
    </rPh>
    <phoneticPr fontId="1"/>
  </si>
  <si>
    <t>図 6.12</t>
    <rPh sb="0" eb="1">
      <t>ズ</t>
    </rPh>
    <phoneticPr fontId="1"/>
  </si>
  <si>
    <t xml:space="preserve">表 6.16 </t>
    <rPh sb="0" eb="1">
      <t>ヒョウ</t>
    </rPh>
    <phoneticPr fontId="1"/>
  </si>
  <si>
    <r>
      <rPr>
        <sz val="10"/>
        <color theme="1"/>
        <rFont val="ＭＳ Ｐ明朝"/>
        <family val="1"/>
        <charset val="128"/>
      </rPr>
      <t>リンク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 xml:space="preserve"> y</t>
    </r>
    <r>
      <rPr>
        <sz val="10"/>
        <color theme="1"/>
        <rFont val="Times New Roman"/>
        <family val="1"/>
      </rPr>
      <t>^</t>
    </r>
    <phoneticPr fontId="1"/>
  </si>
  <si>
    <t>ガンマ・ポアソン回帰</t>
    <rPh sb="8" eb="10">
      <t>カイキ</t>
    </rPh>
    <phoneticPr fontId="1"/>
  </si>
  <si>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=</t>
    </r>
    <phoneticPr fontId="1"/>
  </si>
  <si>
    <t xml:space="preserve">j  </t>
    <phoneticPr fontId="1"/>
  </si>
  <si>
    <r>
      <rPr>
        <i/>
        <sz val="10"/>
        <color theme="1"/>
        <rFont val="Times New Roman"/>
        <family val="1"/>
      </rPr>
      <t>y</t>
    </r>
    <r>
      <rPr>
        <sz val="10"/>
        <color theme="1"/>
        <rFont val="Times New Roman"/>
        <family val="1"/>
      </rPr>
      <t>^=</t>
    </r>
    <phoneticPr fontId="1"/>
  </si>
  <si>
    <r>
      <rPr>
        <i/>
        <sz val="10"/>
        <color theme="1"/>
        <rFont val="Times New Roman"/>
        <family val="1"/>
      </rPr>
      <t>y</t>
    </r>
    <r>
      <rPr>
        <sz val="10"/>
        <color theme="1"/>
        <rFont val="Times New Roman"/>
        <family val="1"/>
      </rPr>
      <t>=</t>
    </r>
    <phoneticPr fontId="1"/>
  </si>
  <si>
    <t>ゼロ過剰 ガンマ・ポアソン回帰</t>
    <rPh sb="2" eb="4">
      <t>カジョウ</t>
    </rPh>
    <rPh sb="13" eb="15">
      <t>カイキ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</si>
</sst>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 "/>
    <numFmt numFmtId="177" formatCode="0.0000"/>
    <numFmt numFmtId="178" formatCode="0.0000_ "/>
    <numFmt numFmtId="179" formatCode="0.00_ "/>
    <numFmt numFmtId="180" formatCode="0_);[Red]\(0\)"/>
    <numFmt numFmtId="181" formatCode="0.0_);[Red]\(0.0\)"/>
    <numFmt numFmtId="182" formatCode="0.000"/>
  </numFmts>
  <fonts count="11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i/>
      <vertAlign val="subscript"/>
      <sz val="10"/>
      <color theme="1"/>
      <name val="Times New Roman"/>
      <family val="1"/>
    </font>
    <font>
      <i/>
      <sz val="10"/>
      <color theme="1"/>
      <name val="ＭＳ Ｐ明朝"/>
      <family val="1"/>
      <charset val="128"/>
    </font>
    <font>
      <vertAlign val="subscript"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177" fontId="2" fillId="0" borderId="0" xfId="0" applyNumberFormat="1" applyFont="1">
      <alignment vertical="center"/>
    </xf>
    <xf numFmtId="2" fontId="2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176" fontId="2" fillId="0" borderId="0" xfId="0" applyNumberFormat="1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>
      <alignment vertical="center"/>
    </xf>
    <xf numFmtId="178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179" fontId="2" fillId="0" borderId="0" xfId="0" applyNumberFormat="1" applyFont="1">
      <alignment vertical="center"/>
    </xf>
    <xf numFmtId="0" fontId="2" fillId="0" borderId="2" xfId="0" applyFont="1" applyBorder="1" applyAlignment="1">
      <alignment horizontal="right" vertical="center" wrapText="1"/>
    </xf>
    <xf numFmtId="180" fontId="2" fillId="0" borderId="0" xfId="0" applyNumberFormat="1" applyFont="1">
      <alignment vertical="center"/>
    </xf>
    <xf numFmtId="181" fontId="2" fillId="0" borderId="0" xfId="0" applyNumberFormat="1" applyFont="1">
      <alignment vertical="center"/>
    </xf>
    <xf numFmtId="0" fontId="2" fillId="0" borderId="2" xfId="0" applyFont="1" applyBorder="1" applyAlignment="1">
      <alignment horizontal="center" vertical="center" wrapText="1"/>
    </xf>
    <xf numFmtId="177" fontId="2" fillId="2" borderId="4" xfId="0" applyNumberFormat="1" applyFont="1" applyFill="1" applyBorder="1">
      <alignment vertical="center"/>
    </xf>
    <xf numFmtId="177" fontId="2" fillId="2" borderId="5" xfId="0" applyNumberFormat="1" applyFont="1" applyFill="1" applyBorder="1">
      <alignment vertical="center"/>
    </xf>
    <xf numFmtId="177" fontId="5" fillId="0" borderId="2" xfId="0" applyNumberFormat="1" applyFont="1" applyBorder="1" applyAlignment="1">
      <alignment horizontal="right" vertical="center"/>
    </xf>
    <xf numFmtId="2" fontId="2" fillId="3" borderId="3" xfId="0" applyNumberFormat="1" applyFont="1" applyFill="1" applyBorder="1">
      <alignment vertical="center"/>
    </xf>
    <xf numFmtId="181" fontId="2" fillId="0" borderId="2" xfId="0" applyNumberFormat="1" applyFont="1" applyBorder="1">
      <alignment vertical="center"/>
    </xf>
    <xf numFmtId="180" fontId="2" fillId="0" borderId="2" xfId="0" applyNumberFormat="1" applyFont="1" applyBorder="1">
      <alignment vertical="center"/>
    </xf>
    <xf numFmtId="177" fontId="2" fillId="2" borderId="6" xfId="0" applyNumberFormat="1" applyFont="1" applyFill="1" applyBorder="1">
      <alignment vertical="center"/>
    </xf>
    <xf numFmtId="182" fontId="2" fillId="0" borderId="0" xfId="0" applyNumberFormat="1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177" fontId="4" fillId="0" borderId="2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79" fontId="2" fillId="0" borderId="2" xfId="0" applyNumberFormat="1" applyFont="1" applyBorder="1">
      <alignment vertical="center"/>
    </xf>
    <xf numFmtId="0" fontId="2" fillId="0" borderId="0" xfId="0" applyFont="1" applyBorder="1">
      <alignment vertical="center"/>
    </xf>
    <xf numFmtId="179" fontId="2" fillId="0" borderId="0" xfId="0" applyNumberFormat="1" applyFont="1" applyBorder="1">
      <alignment vertical="center"/>
    </xf>
    <xf numFmtId="0" fontId="4" fillId="0" borderId="0" xfId="0" applyFont="1" applyAlignment="1">
      <alignment horizontal="center" vertical="center" wrapText="1"/>
    </xf>
    <xf numFmtId="2" fontId="10" fillId="3" borderId="3" xfId="0" applyNumberFormat="1" applyFont="1" applyFill="1" applyBorder="1">
      <alignment vertical="center"/>
    </xf>
    <xf numFmtId="177" fontId="10" fillId="3" borderId="4" xfId="0" applyNumberFormat="1" applyFont="1" applyFill="1" applyBorder="1">
      <alignment vertical="center"/>
    </xf>
    <xf numFmtId="177" fontId="10" fillId="3" borderId="6" xfId="0" applyNumberFormat="1" applyFont="1" applyFill="1" applyBorder="1">
      <alignment vertical="center"/>
    </xf>
    <xf numFmtId="177" fontId="10" fillId="3" borderId="5" xfId="0" applyNumberFormat="1" applyFon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5" fillId="0" borderId="0" xfId="0" applyNumberFormat="1" applyFont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180" fontId="2" fillId="0" borderId="0" xfId="0" applyNumberFormat="1" applyFont="1" applyAlignment="1">
      <alignment horizontal="right" vertical="center"/>
    </xf>
    <xf numFmtId="176" fontId="2" fillId="0" borderId="2" xfId="0" applyNumberFormat="1" applyFont="1" applyBorder="1">
      <alignment vertical="center"/>
    </xf>
    <xf numFmtId="180" fontId="2" fillId="0" borderId="2" xfId="0" applyNumberFormat="1" applyFont="1" applyBorder="1" applyAlignment="1">
      <alignment horizontal="right" vertical="center"/>
    </xf>
    <xf numFmtId="178" fontId="2" fillId="0" borderId="0" xfId="0" applyNumberFormat="1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178" fontId="2" fillId="0" borderId="0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33836583734654"/>
          <c:y val="5.5260663694216866E-2"/>
          <c:w val="0.76673524695619011"/>
          <c:h val="0.7971927635859014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ゼロ過大ガンマ・ポアソン回帰!$C$11:$C$183</c:f>
              <c:numCache>
                <c:formatCode>0.0_);[Red]\(0.0\)</c:formatCode>
                <c:ptCount val="173"/>
                <c:pt idx="0">
                  <c:v>28.3</c:v>
                </c:pt>
                <c:pt idx="1">
                  <c:v>22.5</c:v>
                </c:pt>
                <c:pt idx="2">
                  <c:v>26</c:v>
                </c:pt>
                <c:pt idx="3">
                  <c:v>24.8</c:v>
                </c:pt>
                <c:pt idx="4">
                  <c:v>26</c:v>
                </c:pt>
                <c:pt idx="5">
                  <c:v>23.8</c:v>
                </c:pt>
                <c:pt idx="6">
                  <c:v>26.5</c:v>
                </c:pt>
                <c:pt idx="7">
                  <c:v>24.7</c:v>
                </c:pt>
                <c:pt idx="8">
                  <c:v>23.7</c:v>
                </c:pt>
                <c:pt idx="9">
                  <c:v>25.6</c:v>
                </c:pt>
                <c:pt idx="10">
                  <c:v>24.3</c:v>
                </c:pt>
                <c:pt idx="11">
                  <c:v>25.8</c:v>
                </c:pt>
                <c:pt idx="12">
                  <c:v>28.2</c:v>
                </c:pt>
                <c:pt idx="13">
                  <c:v>21</c:v>
                </c:pt>
                <c:pt idx="14">
                  <c:v>26</c:v>
                </c:pt>
                <c:pt idx="15">
                  <c:v>27.1</c:v>
                </c:pt>
                <c:pt idx="16">
                  <c:v>25.2</c:v>
                </c:pt>
                <c:pt idx="17">
                  <c:v>29</c:v>
                </c:pt>
                <c:pt idx="18">
                  <c:v>24.7</c:v>
                </c:pt>
                <c:pt idx="19">
                  <c:v>27.4</c:v>
                </c:pt>
                <c:pt idx="20">
                  <c:v>23.2</c:v>
                </c:pt>
                <c:pt idx="21">
                  <c:v>25</c:v>
                </c:pt>
                <c:pt idx="22">
                  <c:v>22.5</c:v>
                </c:pt>
                <c:pt idx="23">
                  <c:v>26.7</c:v>
                </c:pt>
                <c:pt idx="24">
                  <c:v>25.8</c:v>
                </c:pt>
                <c:pt idx="25">
                  <c:v>26.2</c:v>
                </c:pt>
                <c:pt idx="26">
                  <c:v>28.7</c:v>
                </c:pt>
                <c:pt idx="27">
                  <c:v>26.8</c:v>
                </c:pt>
                <c:pt idx="28">
                  <c:v>27.5</c:v>
                </c:pt>
                <c:pt idx="29">
                  <c:v>24.9</c:v>
                </c:pt>
                <c:pt idx="30">
                  <c:v>29.3</c:v>
                </c:pt>
                <c:pt idx="31">
                  <c:v>25.8</c:v>
                </c:pt>
                <c:pt idx="32">
                  <c:v>25.7</c:v>
                </c:pt>
                <c:pt idx="33">
                  <c:v>25.7</c:v>
                </c:pt>
                <c:pt idx="34">
                  <c:v>26.7</c:v>
                </c:pt>
                <c:pt idx="35">
                  <c:v>23.7</c:v>
                </c:pt>
                <c:pt idx="36">
                  <c:v>26.8</c:v>
                </c:pt>
                <c:pt idx="37">
                  <c:v>27.5</c:v>
                </c:pt>
                <c:pt idx="38">
                  <c:v>23.4</c:v>
                </c:pt>
                <c:pt idx="39">
                  <c:v>27.9</c:v>
                </c:pt>
                <c:pt idx="40">
                  <c:v>27.5</c:v>
                </c:pt>
                <c:pt idx="41">
                  <c:v>26.1</c:v>
                </c:pt>
                <c:pt idx="42">
                  <c:v>27.7</c:v>
                </c:pt>
                <c:pt idx="43">
                  <c:v>30</c:v>
                </c:pt>
                <c:pt idx="44">
                  <c:v>28.5</c:v>
                </c:pt>
                <c:pt idx="45">
                  <c:v>28.9</c:v>
                </c:pt>
                <c:pt idx="46">
                  <c:v>28.2</c:v>
                </c:pt>
                <c:pt idx="47">
                  <c:v>25</c:v>
                </c:pt>
                <c:pt idx="48">
                  <c:v>28.5</c:v>
                </c:pt>
                <c:pt idx="49">
                  <c:v>30.3</c:v>
                </c:pt>
                <c:pt idx="50">
                  <c:v>24.7</c:v>
                </c:pt>
                <c:pt idx="51">
                  <c:v>27.7</c:v>
                </c:pt>
                <c:pt idx="52">
                  <c:v>27.4</c:v>
                </c:pt>
                <c:pt idx="53">
                  <c:v>22.9</c:v>
                </c:pt>
                <c:pt idx="54">
                  <c:v>25.7</c:v>
                </c:pt>
                <c:pt idx="55">
                  <c:v>28.3</c:v>
                </c:pt>
                <c:pt idx="56">
                  <c:v>27.2</c:v>
                </c:pt>
                <c:pt idx="57">
                  <c:v>26.2</c:v>
                </c:pt>
                <c:pt idx="58">
                  <c:v>27.8</c:v>
                </c:pt>
                <c:pt idx="59">
                  <c:v>25.5</c:v>
                </c:pt>
                <c:pt idx="60">
                  <c:v>27.1</c:v>
                </c:pt>
                <c:pt idx="61">
                  <c:v>24.5</c:v>
                </c:pt>
                <c:pt idx="62">
                  <c:v>27</c:v>
                </c:pt>
                <c:pt idx="63">
                  <c:v>26</c:v>
                </c:pt>
                <c:pt idx="64">
                  <c:v>28</c:v>
                </c:pt>
                <c:pt idx="65">
                  <c:v>30</c:v>
                </c:pt>
                <c:pt idx="66">
                  <c:v>29</c:v>
                </c:pt>
                <c:pt idx="67">
                  <c:v>26.2</c:v>
                </c:pt>
                <c:pt idx="68">
                  <c:v>26.5</c:v>
                </c:pt>
                <c:pt idx="69">
                  <c:v>26.2</c:v>
                </c:pt>
                <c:pt idx="70">
                  <c:v>25.6</c:v>
                </c:pt>
                <c:pt idx="71">
                  <c:v>23</c:v>
                </c:pt>
                <c:pt idx="72">
                  <c:v>23</c:v>
                </c:pt>
                <c:pt idx="73">
                  <c:v>25.4</c:v>
                </c:pt>
                <c:pt idx="74">
                  <c:v>24.2</c:v>
                </c:pt>
                <c:pt idx="75">
                  <c:v>22.9</c:v>
                </c:pt>
                <c:pt idx="76">
                  <c:v>26</c:v>
                </c:pt>
                <c:pt idx="77">
                  <c:v>25.4</c:v>
                </c:pt>
                <c:pt idx="78">
                  <c:v>25.7</c:v>
                </c:pt>
                <c:pt idx="79">
                  <c:v>25.1</c:v>
                </c:pt>
                <c:pt idx="80">
                  <c:v>24.5</c:v>
                </c:pt>
                <c:pt idx="81">
                  <c:v>27.5</c:v>
                </c:pt>
                <c:pt idx="82">
                  <c:v>23.1</c:v>
                </c:pt>
                <c:pt idx="83">
                  <c:v>25.9</c:v>
                </c:pt>
                <c:pt idx="84">
                  <c:v>25.8</c:v>
                </c:pt>
                <c:pt idx="85">
                  <c:v>27</c:v>
                </c:pt>
                <c:pt idx="86">
                  <c:v>28.5</c:v>
                </c:pt>
                <c:pt idx="87">
                  <c:v>25.5</c:v>
                </c:pt>
                <c:pt idx="88">
                  <c:v>23.5</c:v>
                </c:pt>
                <c:pt idx="89">
                  <c:v>24</c:v>
                </c:pt>
                <c:pt idx="90">
                  <c:v>29.7</c:v>
                </c:pt>
                <c:pt idx="91">
                  <c:v>26.8</c:v>
                </c:pt>
                <c:pt idx="92">
                  <c:v>26.7</c:v>
                </c:pt>
                <c:pt idx="93">
                  <c:v>28.7</c:v>
                </c:pt>
                <c:pt idx="94">
                  <c:v>23.1</c:v>
                </c:pt>
                <c:pt idx="95">
                  <c:v>29</c:v>
                </c:pt>
                <c:pt idx="96">
                  <c:v>25.5</c:v>
                </c:pt>
                <c:pt idx="97">
                  <c:v>26.5</c:v>
                </c:pt>
                <c:pt idx="98">
                  <c:v>24.5</c:v>
                </c:pt>
                <c:pt idx="99">
                  <c:v>28.5</c:v>
                </c:pt>
                <c:pt idx="100">
                  <c:v>28.2</c:v>
                </c:pt>
                <c:pt idx="101">
                  <c:v>24.5</c:v>
                </c:pt>
                <c:pt idx="102">
                  <c:v>27.5</c:v>
                </c:pt>
                <c:pt idx="103">
                  <c:v>24.7</c:v>
                </c:pt>
                <c:pt idx="104">
                  <c:v>25.2</c:v>
                </c:pt>
                <c:pt idx="105">
                  <c:v>27.3</c:v>
                </c:pt>
                <c:pt idx="106">
                  <c:v>26.3</c:v>
                </c:pt>
                <c:pt idx="107">
                  <c:v>29</c:v>
                </c:pt>
                <c:pt idx="108">
                  <c:v>25.3</c:v>
                </c:pt>
                <c:pt idx="109">
                  <c:v>26.5</c:v>
                </c:pt>
                <c:pt idx="110">
                  <c:v>27.8</c:v>
                </c:pt>
                <c:pt idx="111">
                  <c:v>27</c:v>
                </c:pt>
                <c:pt idx="112">
                  <c:v>25.7</c:v>
                </c:pt>
                <c:pt idx="113">
                  <c:v>25</c:v>
                </c:pt>
                <c:pt idx="114">
                  <c:v>31.9</c:v>
                </c:pt>
                <c:pt idx="115">
                  <c:v>23.7</c:v>
                </c:pt>
                <c:pt idx="116">
                  <c:v>29.3</c:v>
                </c:pt>
                <c:pt idx="117">
                  <c:v>22</c:v>
                </c:pt>
                <c:pt idx="118">
                  <c:v>25</c:v>
                </c:pt>
                <c:pt idx="119">
                  <c:v>27</c:v>
                </c:pt>
                <c:pt idx="120">
                  <c:v>23.8</c:v>
                </c:pt>
                <c:pt idx="121">
                  <c:v>30.2</c:v>
                </c:pt>
                <c:pt idx="122">
                  <c:v>26.2</c:v>
                </c:pt>
                <c:pt idx="123">
                  <c:v>24.2</c:v>
                </c:pt>
                <c:pt idx="124">
                  <c:v>27.4</c:v>
                </c:pt>
                <c:pt idx="125">
                  <c:v>25.4</c:v>
                </c:pt>
                <c:pt idx="126">
                  <c:v>28.4</c:v>
                </c:pt>
                <c:pt idx="127">
                  <c:v>22.5</c:v>
                </c:pt>
                <c:pt idx="128">
                  <c:v>26.2</c:v>
                </c:pt>
                <c:pt idx="129">
                  <c:v>24.9</c:v>
                </c:pt>
                <c:pt idx="130">
                  <c:v>24.5</c:v>
                </c:pt>
                <c:pt idx="131">
                  <c:v>25.1</c:v>
                </c:pt>
                <c:pt idx="132">
                  <c:v>28</c:v>
                </c:pt>
                <c:pt idx="133">
                  <c:v>25.8</c:v>
                </c:pt>
                <c:pt idx="134">
                  <c:v>27.9</c:v>
                </c:pt>
                <c:pt idx="135">
                  <c:v>24.9</c:v>
                </c:pt>
                <c:pt idx="136">
                  <c:v>28.4</c:v>
                </c:pt>
                <c:pt idx="137">
                  <c:v>27.2</c:v>
                </c:pt>
                <c:pt idx="138">
                  <c:v>25</c:v>
                </c:pt>
                <c:pt idx="139">
                  <c:v>27.5</c:v>
                </c:pt>
                <c:pt idx="140">
                  <c:v>33.5</c:v>
                </c:pt>
                <c:pt idx="141">
                  <c:v>30.5</c:v>
                </c:pt>
                <c:pt idx="142">
                  <c:v>29</c:v>
                </c:pt>
                <c:pt idx="143">
                  <c:v>24.3</c:v>
                </c:pt>
                <c:pt idx="144">
                  <c:v>25.8</c:v>
                </c:pt>
                <c:pt idx="145">
                  <c:v>25</c:v>
                </c:pt>
                <c:pt idx="146">
                  <c:v>31.7</c:v>
                </c:pt>
                <c:pt idx="147">
                  <c:v>29.5</c:v>
                </c:pt>
                <c:pt idx="148">
                  <c:v>24</c:v>
                </c:pt>
                <c:pt idx="149">
                  <c:v>30</c:v>
                </c:pt>
                <c:pt idx="150">
                  <c:v>27.6</c:v>
                </c:pt>
                <c:pt idx="151">
                  <c:v>26.2</c:v>
                </c:pt>
                <c:pt idx="152">
                  <c:v>23.1</c:v>
                </c:pt>
                <c:pt idx="153">
                  <c:v>22.9</c:v>
                </c:pt>
                <c:pt idx="154">
                  <c:v>24.5</c:v>
                </c:pt>
                <c:pt idx="155">
                  <c:v>24.7</c:v>
                </c:pt>
                <c:pt idx="156">
                  <c:v>28.3</c:v>
                </c:pt>
                <c:pt idx="157">
                  <c:v>23.9</c:v>
                </c:pt>
                <c:pt idx="158">
                  <c:v>23.8</c:v>
                </c:pt>
                <c:pt idx="159">
                  <c:v>29.8</c:v>
                </c:pt>
                <c:pt idx="160">
                  <c:v>26.5</c:v>
                </c:pt>
                <c:pt idx="161">
                  <c:v>26</c:v>
                </c:pt>
                <c:pt idx="162">
                  <c:v>28.2</c:v>
                </c:pt>
                <c:pt idx="163">
                  <c:v>25.7</c:v>
                </c:pt>
                <c:pt idx="164">
                  <c:v>26.5</c:v>
                </c:pt>
                <c:pt idx="165">
                  <c:v>25.8</c:v>
                </c:pt>
                <c:pt idx="166">
                  <c:v>24.1</c:v>
                </c:pt>
                <c:pt idx="167">
                  <c:v>26.2</c:v>
                </c:pt>
                <c:pt idx="168">
                  <c:v>26.1</c:v>
                </c:pt>
                <c:pt idx="169">
                  <c:v>29</c:v>
                </c:pt>
                <c:pt idx="170">
                  <c:v>28</c:v>
                </c:pt>
                <c:pt idx="171">
                  <c:v>27</c:v>
                </c:pt>
                <c:pt idx="172">
                  <c:v>24.5</c:v>
                </c:pt>
              </c:numCache>
            </c:numRef>
          </c:xVal>
          <c:yVal>
            <c:numRef>
              <c:f>ゼロ過大ガンマ・ポアソン回帰!$D$11:$D$183</c:f>
              <c:numCache>
                <c:formatCode>0_);[Red]\(0\)</c:formatCode>
                <c:ptCount val="173"/>
                <c:pt idx="0">
                  <c:v>8</c:v>
                </c:pt>
                <c:pt idx="1">
                  <c:v>0</c:v>
                </c:pt>
                <c:pt idx="2">
                  <c:v>9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14</c:v>
                </c:pt>
                <c:pt idx="15">
                  <c:v>8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5</c:v>
                </c:pt>
                <c:pt idx="28">
                  <c:v>0</c:v>
                </c:pt>
                <c:pt idx="29">
                  <c:v>0</c:v>
                </c:pt>
                <c:pt idx="30">
                  <c:v>4</c:v>
                </c:pt>
                <c:pt idx="31">
                  <c:v>0</c:v>
                </c:pt>
                <c:pt idx="32">
                  <c:v>0</c:v>
                </c:pt>
                <c:pt idx="33">
                  <c:v>8</c:v>
                </c:pt>
                <c:pt idx="34">
                  <c:v>5</c:v>
                </c:pt>
                <c:pt idx="35">
                  <c:v>0</c:v>
                </c:pt>
                <c:pt idx="36">
                  <c:v>0</c:v>
                </c:pt>
                <c:pt idx="37">
                  <c:v>6</c:v>
                </c:pt>
                <c:pt idx="38">
                  <c:v>0</c:v>
                </c:pt>
                <c:pt idx="39">
                  <c:v>6</c:v>
                </c:pt>
                <c:pt idx="40">
                  <c:v>3</c:v>
                </c:pt>
                <c:pt idx="41">
                  <c:v>5</c:v>
                </c:pt>
                <c:pt idx="42">
                  <c:v>6</c:v>
                </c:pt>
                <c:pt idx="43">
                  <c:v>5</c:v>
                </c:pt>
                <c:pt idx="44">
                  <c:v>9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5</c:v>
                </c:pt>
                <c:pt idx="55">
                  <c:v>15</c:v>
                </c:pt>
                <c:pt idx="56">
                  <c:v>3</c:v>
                </c:pt>
                <c:pt idx="57">
                  <c:v>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5</c:v>
                </c:pt>
                <c:pt idx="62">
                  <c:v>3</c:v>
                </c:pt>
                <c:pt idx="63">
                  <c:v>5</c:v>
                </c:pt>
                <c:pt idx="64">
                  <c:v>1</c:v>
                </c:pt>
                <c:pt idx="65">
                  <c:v>8</c:v>
                </c:pt>
                <c:pt idx="66">
                  <c:v>10</c:v>
                </c:pt>
                <c:pt idx="67">
                  <c:v>0</c:v>
                </c:pt>
                <c:pt idx="68">
                  <c:v>0</c:v>
                </c:pt>
                <c:pt idx="69">
                  <c:v>3</c:v>
                </c:pt>
                <c:pt idx="70">
                  <c:v>7</c:v>
                </c:pt>
                <c:pt idx="71">
                  <c:v>1</c:v>
                </c:pt>
                <c:pt idx="72">
                  <c:v>0</c:v>
                </c:pt>
                <c:pt idx="73">
                  <c:v>6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4</c:v>
                </c:pt>
                <c:pt idx="78">
                  <c:v>0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0</c:v>
                </c:pt>
                <c:pt idx="116">
                  <c:v>12</c:v>
                </c:pt>
                <c:pt idx="117">
                  <c:v>0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0</c:v>
                </c:pt>
                <c:pt idx="123">
                  <c:v>2</c:v>
                </c:pt>
                <c:pt idx="124">
                  <c:v>3</c:v>
                </c:pt>
                <c:pt idx="125">
                  <c:v>0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6</c:v>
                </c:pt>
                <c:pt idx="130">
                  <c:v>6</c:v>
                </c:pt>
                <c:pt idx="131">
                  <c:v>0</c:v>
                </c:pt>
                <c:pt idx="132">
                  <c:v>4</c:v>
                </c:pt>
                <c:pt idx="133">
                  <c:v>10</c:v>
                </c:pt>
                <c:pt idx="134">
                  <c:v>7</c:v>
                </c:pt>
                <c:pt idx="135">
                  <c:v>0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8</c:v>
                </c:pt>
                <c:pt idx="146">
                  <c:v>4</c:v>
                </c:pt>
                <c:pt idx="147">
                  <c:v>4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4</c:v>
                </c:pt>
                <c:pt idx="160">
                  <c:v>4</c:v>
                </c:pt>
                <c:pt idx="161">
                  <c:v>3</c:v>
                </c:pt>
                <c:pt idx="162">
                  <c:v>8</c:v>
                </c:pt>
                <c:pt idx="163">
                  <c:v>0</c:v>
                </c:pt>
                <c:pt idx="164">
                  <c:v>7</c:v>
                </c:pt>
                <c:pt idx="165">
                  <c:v>0</c:v>
                </c:pt>
                <c:pt idx="166">
                  <c:v>0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6C-4CA4-85CD-8652FCE0AF24}"/>
            </c:ext>
          </c:extLst>
        </c:ser>
        <c:ser>
          <c:idx val="2"/>
          <c:order val="1"/>
          <c:spPr>
            <a:ln w="63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ゼロ過大ガンマ・ポアソン回帰!$O$11:$O$28</c:f>
              <c:numCache>
                <c:formatCode>0_ </c:formatCode>
                <c:ptCount val="18"/>
                <c:pt idx="0">
                  <c:v>15</c:v>
                </c:pt>
                <c:pt idx="1">
                  <c:v>17</c:v>
                </c:pt>
                <c:pt idx="2">
                  <c:v>18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</c:numCache>
            </c:numRef>
          </c:xVal>
          <c:yVal>
            <c:numRef>
              <c:f>ゼロ過大ガンマ・ポアソン回帰!$P$11:$P$28</c:f>
              <c:numCache>
                <c:formatCode>0.0000</c:formatCode>
                <c:ptCount val="18"/>
                <c:pt idx="0">
                  <c:v>0.30995160904044267</c:v>
                </c:pt>
                <c:pt idx="1">
                  <c:v>0.45511461914125412</c:v>
                </c:pt>
                <c:pt idx="2">
                  <c:v>0.55148566931267684</c:v>
                </c:pt>
                <c:pt idx="3">
                  <c:v>0.98123847267257547</c:v>
                </c:pt>
                <c:pt idx="4">
                  <c:v>1.1890168610233782</c:v>
                </c:pt>
                <c:pt idx="5">
                  <c:v>1.4407925648769773</c:v>
                </c:pt>
                <c:pt idx="6">
                  <c:v>1.7458820669860635</c:v>
                </c:pt>
                <c:pt idx="7">
                  <c:v>2.1155746261668114</c:v>
                </c:pt>
                <c:pt idx="8">
                  <c:v>2.5635500149258172</c:v>
                </c:pt>
                <c:pt idx="9">
                  <c:v>3.1063847135156473</c:v>
                </c:pt>
                <c:pt idx="10">
                  <c:v>3.764165291170622</c:v>
                </c:pt>
                <c:pt idx="11">
                  <c:v>4.5612316715330206</c:v>
                </c:pt>
                <c:pt idx="12">
                  <c:v>5.5270777853981583</c:v>
                </c:pt>
                <c:pt idx="13">
                  <c:v>6.6974429377261737</c:v>
                </c:pt>
                <c:pt idx="14">
                  <c:v>8.1156342728885491</c:v>
                </c:pt>
                <c:pt idx="15">
                  <c:v>9.8341292734693102</c:v>
                </c:pt>
                <c:pt idx="16">
                  <c:v>11.916517590052083</c:v>
                </c:pt>
                <c:pt idx="17">
                  <c:v>14.439854055724091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6C-4CA4-85CD-8652FCE0AF24}"/>
            </c:ext>
          </c:extLst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ゼロ過大ガンマ・ポアソン回帰!$O$11:$O$28</c:f>
              <c:numCache>
                <c:formatCode>0_ </c:formatCode>
                <c:ptCount val="18"/>
                <c:pt idx="0">
                  <c:v>15</c:v>
                </c:pt>
                <c:pt idx="1">
                  <c:v>17</c:v>
                </c:pt>
                <c:pt idx="2">
                  <c:v>18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</c:numCache>
            </c:numRef>
          </c:xVal>
          <c:yVal>
            <c:numRef>
              <c:f>ゼロ過大ガンマ・ポアソン回帰!$Q$11:$Q$28</c:f>
              <c:numCache>
                <c:formatCode>0.0000</c:formatCode>
                <c:ptCount val="18"/>
                <c:pt idx="0">
                  <c:v>1.9009657613752529</c:v>
                </c:pt>
                <c:pt idx="1">
                  <c:v>2.1738836578367451</c:v>
                </c:pt>
                <c:pt idx="2">
                  <c:v>2.3247020534446663</c:v>
                </c:pt>
                <c:pt idx="3">
                  <c:v>2.8428916222984224</c:v>
                </c:pt>
                <c:pt idx="4">
                  <c:v>3.0401240509137195</c:v>
                </c:pt>
                <c:pt idx="5">
                  <c:v>3.2510399525789104</c:v>
                </c:pt>
                <c:pt idx="6">
                  <c:v>3.4765886510741741</c:v>
                </c:pt>
                <c:pt idx="7">
                  <c:v>3.7177853317951111</c:v>
                </c:pt>
                <c:pt idx="8">
                  <c:v>3.9757156110603642</c:v>
                </c:pt>
                <c:pt idx="9">
                  <c:v>4.2515404224259212</c:v>
                </c:pt>
                <c:pt idx="10">
                  <c:v>4.5465012419992066</c:v>
                </c:pt>
                <c:pt idx="11">
                  <c:v>4.861925676271869</c:v>
                </c:pt>
                <c:pt idx="12">
                  <c:v>5.1992334376218778</c:v>
                </c:pt>
                <c:pt idx="13">
                  <c:v>5.5599427343804209</c:v>
                </c:pt>
                <c:pt idx="14">
                  <c:v>5.94567710422504</c:v>
                </c:pt>
                <c:pt idx="15">
                  <c:v>6.3581727216557837</c:v>
                </c:pt>
                <c:pt idx="16">
                  <c:v>6.7992862124450779</c:v>
                </c:pt>
                <c:pt idx="17">
                  <c:v>7.2710030102338195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21-4D12-ABC7-F17482DEA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193880"/>
        <c:axId val="680187320"/>
      </c:scatterChart>
      <c:valAx>
        <c:axId val="680193880"/>
        <c:scaling>
          <c:orientation val="minMax"/>
          <c:max val="35"/>
          <c:min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甲羅の幅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0187320"/>
        <c:crosses val="autoZero"/>
        <c:crossBetween val="midCat"/>
      </c:valAx>
      <c:valAx>
        <c:axId val="68018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サテライト数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0193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57271086550289"/>
          <c:y val="4.1666666666666664E-2"/>
          <c:w val="0.75423264282634039"/>
          <c:h val="0.7629709827938174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3175">
                <a:solidFill>
                  <a:srgbClr val="FF0000"/>
                </a:solidFill>
              </a:ln>
              <a:effectLst/>
            </c:spPr>
          </c:marker>
          <c:xVal>
            <c:numRef>
              <c:f>分布のあてはめ!$C$10:$C$182</c:f>
              <c:numCache>
                <c:formatCode>0.0_);[Red]\(0.0\)</c:formatCode>
                <c:ptCount val="173"/>
                <c:pt idx="0">
                  <c:v>28.3</c:v>
                </c:pt>
                <c:pt idx="1">
                  <c:v>22.5</c:v>
                </c:pt>
                <c:pt idx="2">
                  <c:v>26</c:v>
                </c:pt>
                <c:pt idx="3">
                  <c:v>24.8</c:v>
                </c:pt>
                <c:pt idx="4">
                  <c:v>26</c:v>
                </c:pt>
                <c:pt idx="5">
                  <c:v>23.8</c:v>
                </c:pt>
                <c:pt idx="6">
                  <c:v>26.5</c:v>
                </c:pt>
                <c:pt idx="7">
                  <c:v>24.7</c:v>
                </c:pt>
                <c:pt idx="8">
                  <c:v>23.7</c:v>
                </c:pt>
                <c:pt idx="9">
                  <c:v>25.6</c:v>
                </c:pt>
                <c:pt idx="10">
                  <c:v>24.3</c:v>
                </c:pt>
                <c:pt idx="11">
                  <c:v>25.8</c:v>
                </c:pt>
                <c:pt idx="12">
                  <c:v>28.2</c:v>
                </c:pt>
                <c:pt idx="13">
                  <c:v>21</c:v>
                </c:pt>
                <c:pt idx="14">
                  <c:v>26</c:v>
                </c:pt>
                <c:pt idx="15">
                  <c:v>27.1</c:v>
                </c:pt>
                <c:pt idx="16">
                  <c:v>25.2</c:v>
                </c:pt>
                <c:pt idx="17">
                  <c:v>29</c:v>
                </c:pt>
                <c:pt idx="18">
                  <c:v>24.7</c:v>
                </c:pt>
                <c:pt idx="19">
                  <c:v>27.4</c:v>
                </c:pt>
                <c:pt idx="20">
                  <c:v>23.2</c:v>
                </c:pt>
                <c:pt idx="21">
                  <c:v>25</c:v>
                </c:pt>
                <c:pt idx="22">
                  <c:v>22.5</c:v>
                </c:pt>
                <c:pt idx="23">
                  <c:v>26.7</c:v>
                </c:pt>
                <c:pt idx="24">
                  <c:v>25.8</c:v>
                </c:pt>
                <c:pt idx="25">
                  <c:v>26.2</c:v>
                </c:pt>
                <c:pt idx="26">
                  <c:v>28.7</c:v>
                </c:pt>
                <c:pt idx="27">
                  <c:v>26.8</c:v>
                </c:pt>
                <c:pt idx="28">
                  <c:v>27.5</c:v>
                </c:pt>
                <c:pt idx="29">
                  <c:v>24.9</c:v>
                </c:pt>
                <c:pt idx="30">
                  <c:v>29.3</c:v>
                </c:pt>
                <c:pt idx="31">
                  <c:v>25.8</c:v>
                </c:pt>
                <c:pt idx="32">
                  <c:v>25.7</c:v>
                </c:pt>
                <c:pt idx="33">
                  <c:v>25.7</c:v>
                </c:pt>
                <c:pt idx="34">
                  <c:v>26.7</c:v>
                </c:pt>
                <c:pt idx="35">
                  <c:v>23.7</c:v>
                </c:pt>
                <c:pt idx="36">
                  <c:v>26.8</c:v>
                </c:pt>
                <c:pt idx="37">
                  <c:v>27.5</c:v>
                </c:pt>
                <c:pt idx="38">
                  <c:v>23.4</c:v>
                </c:pt>
                <c:pt idx="39">
                  <c:v>27.9</c:v>
                </c:pt>
                <c:pt idx="40">
                  <c:v>27.5</c:v>
                </c:pt>
                <c:pt idx="41">
                  <c:v>26.1</c:v>
                </c:pt>
                <c:pt idx="42">
                  <c:v>27.7</c:v>
                </c:pt>
                <c:pt idx="43">
                  <c:v>30</c:v>
                </c:pt>
                <c:pt idx="44">
                  <c:v>28.5</c:v>
                </c:pt>
                <c:pt idx="45">
                  <c:v>28.9</c:v>
                </c:pt>
                <c:pt idx="46">
                  <c:v>28.2</c:v>
                </c:pt>
                <c:pt idx="47">
                  <c:v>25</c:v>
                </c:pt>
                <c:pt idx="48">
                  <c:v>28.5</c:v>
                </c:pt>
                <c:pt idx="49">
                  <c:v>30.3</c:v>
                </c:pt>
                <c:pt idx="50">
                  <c:v>24.7</c:v>
                </c:pt>
                <c:pt idx="51">
                  <c:v>27.7</c:v>
                </c:pt>
                <c:pt idx="52">
                  <c:v>27.4</c:v>
                </c:pt>
                <c:pt idx="53">
                  <c:v>22.9</c:v>
                </c:pt>
                <c:pt idx="54">
                  <c:v>25.7</c:v>
                </c:pt>
                <c:pt idx="55">
                  <c:v>28.3</c:v>
                </c:pt>
                <c:pt idx="56">
                  <c:v>27.2</c:v>
                </c:pt>
                <c:pt idx="57">
                  <c:v>26.2</c:v>
                </c:pt>
                <c:pt idx="58">
                  <c:v>27.8</c:v>
                </c:pt>
                <c:pt idx="59">
                  <c:v>25.5</c:v>
                </c:pt>
                <c:pt idx="60">
                  <c:v>27.1</c:v>
                </c:pt>
                <c:pt idx="61">
                  <c:v>24.5</c:v>
                </c:pt>
                <c:pt idx="62">
                  <c:v>27</c:v>
                </c:pt>
                <c:pt idx="63">
                  <c:v>26</c:v>
                </c:pt>
                <c:pt idx="64">
                  <c:v>28</c:v>
                </c:pt>
                <c:pt idx="65">
                  <c:v>30</c:v>
                </c:pt>
                <c:pt idx="66">
                  <c:v>29</c:v>
                </c:pt>
                <c:pt idx="67">
                  <c:v>26.2</c:v>
                </c:pt>
                <c:pt idx="68">
                  <c:v>26.5</c:v>
                </c:pt>
                <c:pt idx="69">
                  <c:v>26.2</c:v>
                </c:pt>
                <c:pt idx="70">
                  <c:v>25.6</c:v>
                </c:pt>
                <c:pt idx="71">
                  <c:v>23</c:v>
                </c:pt>
                <c:pt idx="72">
                  <c:v>23</c:v>
                </c:pt>
                <c:pt idx="73">
                  <c:v>25.4</c:v>
                </c:pt>
                <c:pt idx="74">
                  <c:v>24.2</c:v>
                </c:pt>
                <c:pt idx="75">
                  <c:v>22.9</c:v>
                </c:pt>
                <c:pt idx="76">
                  <c:v>26</c:v>
                </c:pt>
                <c:pt idx="77">
                  <c:v>25.4</c:v>
                </c:pt>
                <c:pt idx="78">
                  <c:v>25.7</c:v>
                </c:pt>
                <c:pt idx="79">
                  <c:v>25.1</c:v>
                </c:pt>
                <c:pt idx="80">
                  <c:v>24.5</c:v>
                </c:pt>
                <c:pt idx="81">
                  <c:v>27.5</c:v>
                </c:pt>
                <c:pt idx="82">
                  <c:v>23.1</c:v>
                </c:pt>
                <c:pt idx="83">
                  <c:v>25.9</c:v>
                </c:pt>
                <c:pt idx="84">
                  <c:v>25.8</c:v>
                </c:pt>
                <c:pt idx="85">
                  <c:v>27</c:v>
                </c:pt>
                <c:pt idx="86">
                  <c:v>28.5</c:v>
                </c:pt>
                <c:pt idx="87">
                  <c:v>25.5</c:v>
                </c:pt>
                <c:pt idx="88">
                  <c:v>23.5</c:v>
                </c:pt>
                <c:pt idx="89">
                  <c:v>24</c:v>
                </c:pt>
                <c:pt idx="90">
                  <c:v>29.7</c:v>
                </c:pt>
                <c:pt idx="91">
                  <c:v>26.8</c:v>
                </c:pt>
                <c:pt idx="92">
                  <c:v>26.7</c:v>
                </c:pt>
                <c:pt idx="93">
                  <c:v>28.7</c:v>
                </c:pt>
                <c:pt idx="94">
                  <c:v>23.1</c:v>
                </c:pt>
                <c:pt idx="95">
                  <c:v>29</c:v>
                </c:pt>
                <c:pt idx="96">
                  <c:v>25.5</c:v>
                </c:pt>
                <c:pt idx="97">
                  <c:v>26.5</c:v>
                </c:pt>
                <c:pt idx="98">
                  <c:v>24.5</c:v>
                </c:pt>
                <c:pt idx="99">
                  <c:v>28.5</c:v>
                </c:pt>
                <c:pt idx="100">
                  <c:v>28.2</c:v>
                </c:pt>
                <c:pt idx="101">
                  <c:v>24.5</c:v>
                </c:pt>
                <c:pt idx="102">
                  <c:v>27.5</c:v>
                </c:pt>
                <c:pt idx="103">
                  <c:v>24.7</c:v>
                </c:pt>
                <c:pt idx="104">
                  <c:v>25.2</c:v>
                </c:pt>
                <c:pt idx="105">
                  <c:v>27.3</c:v>
                </c:pt>
                <c:pt idx="106">
                  <c:v>26.3</c:v>
                </c:pt>
                <c:pt idx="107">
                  <c:v>29</c:v>
                </c:pt>
                <c:pt idx="108">
                  <c:v>25.3</c:v>
                </c:pt>
                <c:pt idx="109">
                  <c:v>26.5</c:v>
                </c:pt>
                <c:pt idx="110">
                  <c:v>27.8</c:v>
                </c:pt>
                <c:pt idx="111">
                  <c:v>27</c:v>
                </c:pt>
                <c:pt idx="112">
                  <c:v>25.7</c:v>
                </c:pt>
                <c:pt idx="113">
                  <c:v>25</c:v>
                </c:pt>
                <c:pt idx="114">
                  <c:v>31.9</c:v>
                </c:pt>
                <c:pt idx="115">
                  <c:v>23.7</c:v>
                </c:pt>
                <c:pt idx="116">
                  <c:v>29.3</c:v>
                </c:pt>
                <c:pt idx="117">
                  <c:v>22</c:v>
                </c:pt>
                <c:pt idx="118">
                  <c:v>25</c:v>
                </c:pt>
                <c:pt idx="119">
                  <c:v>27</c:v>
                </c:pt>
                <c:pt idx="120">
                  <c:v>23.8</c:v>
                </c:pt>
                <c:pt idx="121">
                  <c:v>30.2</c:v>
                </c:pt>
                <c:pt idx="122">
                  <c:v>26.2</c:v>
                </c:pt>
                <c:pt idx="123">
                  <c:v>24.2</c:v>
                </c:pt>
                <c:pt idx="124">
                  <c:v>27.4</c:v>
                </c:pt>
                <c:pt idx="125">
                  <c:v>25.4</c:v>
                </c:pt>
                <c:pt idx="126">
                  <c:v>28.4</c:v>
                </c:pt>
                <c:pt idx="127">
                  <c:v>22.5</c:v>
                </c:pt>
                <c:pt idx="128">
                  <c:v>26.2</c:v>
                </c:pt>
                <c:pt idx="129">
                  <c:v>24.9</c:v>
                </c:pt>
                <c:pt idx="130">
                  <c:v>24.5</c:v>
                </c:pt>
                <c:pt idx="131">
                  <c:v>25.1</c:v>
                </c:pt>
                <c:pt idx="132">
                  <c:v>28</c:v>
                </c:pt>
                <c:pt idx="133">
                  <c:v>25.8</c:v>
                </c:pt>
                <c:pt idx="134">
                  <c:v>27.9</c:v>
                </c:pt>
                <c:pt idx="135">
                  <c:v>24.9</c:v>
                </c:pt>
                <c:pt idx="136">
                  <c:v>28.4</c:v>
                </c:pt>
                <c:pt idx="137">
                  <c:v>27.2</c:v>
                </c:pt>
                <c:pt idx="138">
                  <c:v>25</c:v>
                </c:pt>
                <c:pt idx="139">
                  <c:v>27.5</c:v>
                </c:pt>
                <c:pt idx="140">
                  <c:v>33.5</c:v>
                </c:pt>
                <c:pt idx="141">
                  <c:v>30.5</c:v>
                </c:pt>
                <c:pt idx="142">
                  <c:v>29</c:v>
                </c:pt>
                <c:pt idx="143">
                  <c:v>24.3</c:v>
                </c:pt>
                <c:pt idx="144">
                  <c:v>25.8</c:v>
                </c:pt>
                <c:pt idx="145">
                  <c:v>25</c:v>
                </c:pt>
                <c:pt idx="146">
                  <c:v>31.7</c:v>
                </c:pt>
                <c:pt idx="147">
                  <c:v>29.5</c:v>
                </c:pt>
                <c:pt idx="148">
                  <c:v>24</c:v>
                </c:pt>
                <c:pt idx="149">
                  <c:v>30</c:v>
                </c:pt>
                <c:pt idx="150">
                  <c:v>27.6</c:v>
                </c:pt>
                <c:pt idx="151">
                  <c:v>26.2</c:v>
                </c:pt>
                <c:pt idx="152">
                  <c:v>23.1</c:v>
                </c:pt>
                <c:pt idx="153">
                  <c:v>22.9</c:v>
                </c:pt>
                <c:pt idx="154">
                  <c:v>24.5</c:v>
                </c:pt>
                <c:pt idx="155">
                  <c:v>24.7</c:v>
                </c:pt>
                <c:pt idx="156">
                  <c:v>28.3</c:v>
                </c:pt>
                <c:pt idx="157">
                  <c:v>23.9</c:v>
                </c:pt>
                <c:pt idx="158">
                  <c:v>23.8</c:v>
                </c:pt>
                <c:pt idx="159">
                  <c:v>29.8</c:v>
                </c:pt>
                <c:pt idx="160">
                  <c:v>26.5</c:v>
                </c:pt>
                <c:pt idx="161">
                  <c:v>26</c:v>
                </c:pt>
                <c:pt idx="162">
                  <c:v>28.2</c:v>
                </c:pt>
                <c:pt idx="163">
                  <c:v>25.7</c:v>
                </c:pt>
                <c:pt idx="164">
                  <c:v>26.5</c:v>
                </c:pt>
                <c:pt idx="165">
                  <c:v>25.8</c:v>
                </c:pt>
                <c:pt idx="166">
                  <c:v>24.1</c:v>
                </c:pt>
                <c:pt idx="167">
                  <c:v>26.2</c:v>
                </c:pt>
                <c:pt idx="168">
                  <c:v>26.1</c:v>
                </c:pt>
                <c:pt idx="169">
                  <c:v>29</c:v>
                </c:pt>
                <c:pt idx="170">
                  <c:v>28</c:v>
                </c:pt>
                <c:pt idx="171">
                  <c:v>27</c:v>
                </c:pt>
                <c:pt idx="172">
                  <c:v>24.5</c:v>
                </c:pt>
              </c:numCache>
            </c:numRef>
          </c:xVal>
          <c:yVal>
            <c:numRef>
              <c:f>分布のあてはめ!$D$10:$D$182</c:f>
              <c:numCache>
                <c:formatCode>0_);[Red]\(0\)</c:formatCode>
                <c:ptCount val="173"/>
                <c:pt idx="0">
                  <c:v>8</c:v>
                </c:pt>
                <c:pt idx="1">
                  <c:v>0</c:v>
                </c:pt>
                <c:pt idx="2">
                  <c:v>9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14</c:v>
                </c:pt>
                <c:pt idx="15">
                  <c:v>8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5</c:v>
                </c:pt>
                <c:pt idx="28">
                  <c:v>0</c:v>
                </c:pt>
                <c:pt idx="29">
                  <c:v>0</c:v>
                </c:pt>
                <c:pt idx="30">
                  <c:v>4</c:v>
                </c:pt>
                <c:pt idx="31">
                  <c:v>0</c:v>
                </c:pt>
                <c:pt idx="32">
                  <c:v>0</c:v>
                </c:pt>
                <c:pt idx="33">
                  <c:v>8</c:v>
                </c:pt>
                <c:pt idx="34">
                  <c:v>5</c:v>
                </c:pt>
                <c:pt idx="35">
                  <c:v>0</c:v>
                </c:pt>
                <c:pt idx="36">
                  <c:v>0</c:v>
                </c:pt>
                <c:pt idx="37">
                  <c:v>6</c:v>
                </c:pt>
                <c:pt idx="38">
                  <c:v>0</c:v>
                </c:pt>
                <c:pt idx="39">
                  <c:v>6</c:v>
                </c:pt>
                <c:pt idx="40">
                  <c:v>3</c:v>
                </c:pt>
                <c:pt idx="41">
                  <c:v>5</c:v>
                </c:pt>
                <c:pt idx="42">
                  <c:v>6</c:v>
                </c:pt>
                <c:pt idx="43">
                  <c:v>5</c:v>
                </c:pt>
                <c:pt idx="44">
                  <c:v>9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5</c:v>
                </c:pt>
                <c:pt idx="55">
                  <c:v>15</c:v>
                </c:pt>
                <c:pt idx="56">
                  <c:v>3</c:v>
                </c:pt>
                <c:pt idx="57">
                  <c:v>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5</c:v>
                </c:pt>
                <c:pt idx="62">
                  <c:v>3</c:v>
                </c:pt>
                <c:pt idx="63">
                  <c:v>5</c:v>
                </c:pt>
                <c:pt idx="64">
                  <c:v>1</c:v>
                </c:pt>
                <c:pt idx="65">
                  <c:v>8</c:v>
                </c:pt>
                <c:pt idx="66">
                  <c:v>10</c:v>
                </c:pt>
                <c:pt idx="67">
                  <c:v>0</c:v>
                </c:pt>
                <c:pt idx="68">
                  <c:v>0</c:v>
                </c:pt>
                <c:pt idx="69">
                  <c:v>3</c:v>
                </c:pt>
                <c:pt idx="70">
                  <c:v>7</c:v>
                </c:pt>
                <c:pt idx="71">
                  <c:v>1</c:v>
                </c:pt>
                <c:pt idx="72">
                  <c:v>0</c:v>
                </c:pt>
                <c:pt idx="73">
                  <c:v>6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4</c:v>
                </c:pt>
                <c:pt idx="78">
                  <c:v>0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0</c:v>
                </c:pt>
                <c:pt idx="116">
                  <c:v>12</c:v>
                </c:pt>
                <c:pt idx="117">
                  <c:v>0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0</c:v>
                </c:pt>
                <c:pt idx="123">
                  <c:v>2</c:v>
                </c:pt>
                <c:pt idx="124">
                  <c:v>3</c:v>
                </c:pt>
                <c:pt idx="125">
                  <c:v>0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6</c:v>
                </c:pt>
                <c:pt idx="130">
                  <c:v>6</c:v>
                </c:pt>
                <c:pt idx="131">
                  <c:v>0</c:v>
                </c:pt>
                <c:pt idx="132">
                  <c:v>4</c:v>
                </c:pt>
                <c:pt idx="133">
                  <c:v>10</c:v>
                </c:pt>
                <c:pt idx="134">
                  <c:v>7</c:v>
                </c:pt>
                <c:pt idx="135">
                  <c:v>0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8</c:v>
                </c:pt>
                <c:pt idx="146">
                  <c:v>4</c:v>
                </c:pt>
                <c:pt idx="147">
                  <c:v>4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4</c:v>
                </c:pt>
                <c:pt idx="160">
                  <c:v>4</c:v>
                </c:pt>
                <c:pt idx="161">
                  <c:v>3</c:v>
                </c:pt>
                <c:pt idx="162">
                  <c:v>8</c:v>
                </c:pt>
                <c:pt idx="163">
                  <c:v>0</c:v>
                </c:pt>
                <c:pt idx="164">
                  <c:v>7</c:v>
                </c:pt>
                <c:pt idx="165">
                  <c:v>0</c:v>
                </c:pt>
                <c:pt idx="166">
                  <c:v>0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95-44B9-BCB8-80455EC13F45}"/>
            </c:ext>
          </c:extLst>
        </c:ser>
        <c:ser>
          <c:idx val="1"/>
          <c:order val="1"/>
          <c:tx>
            <c:v>GP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分布のあてはめ!$F$10:$F$27</c:f>
              <c:numCache>
                <c:formatCode>0_ </c:formatCode>
                <c:ptCount val="18"/>
                <c:pt idx="0">
                  <c:v>15</c:v>
                </c:pt>
                <c:pt idx="1">
                  <c:v>17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</c:numCache>
            </c:numRef>
          </c:xVal>
          <c:yVal>
            <c:numRef>
              <c:f>分布のあてはめ!$H$10:$H$27</c:f>
              <c:numCache>
                <c:formatCode>0.000</c:formatCode>
                <c:ptCount val="18"/>
                <c:pt idx="0">
                  <c:v>1.9009690768003775</c:v>
                </c:pt>
                <c:pt idx="1">
                  <c:v>2.1738880317403018</c:v>
                </c:pt>
                <c:pt idx="2">
                  <c:v>2.6584613490679305</c:v>
                </c:pt>
                <c:pt idx="3">
                  <c:v>2.8428988657603815</c:v>
                </c:pt>
                <c:pt idx="4">
                  <c:v>3.0401322042072492</c:v>
                </c:pt>
                <c:pt idx="5">
                  <c:v>3.2510491070831624</c:v>
                </c:pt>
                <c:pt idx="6">
                  <c:v>3.4765989064683813</c:v>
                </c:pt>
                <c:pt idx="7">
                  <c:v>3.7177967967704286</c:v>
                </c:pt>
                <c:pt idx="8">
                  <c:v>3.9757284040905407</c:v>
                </c:pt>
                <c:pt idx="9">
                  <c:v>4.2515546726015314</c:v>
                </c:pt>
                <c:pt idx="10">
                  <c:v>4.5465170899305392</c:v>
                </c:pt>
                <c:pt idx="11">
                  <c:v>4.861943275066003</c:v>
                </c:pt>
                <c:pt idx="12">
                  <c:v>5.1992529539398857</c:v>
                </c:pt>
                <c:pt idx="13">
                  <c:v>5.5599643495811186</c:v>
                </c:pt>
                <c:pt idx="14">
                  <c:v>5.9457010156021726</c:v>
                </c:pt>
                <c:pt idx="15">
                  <c:v>6.3581991437761722</c:v>
                </c:pt>
                <c:pt idx="16">
                  <c:v>6.7993153785957228</c:v>
                </c:pt>
                <c:pt idx="17">
                  <c:v>7.2710351739866397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5-44B9-BCB8-80455EC13F45}"/>
            </c:ext>
          </c:extLst>
        </c:ser>
        <c:ser>
          <c:idx val="2"/>
          <c:order val="2"/>
          <c:spPr>
            <a:ln w="1270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分布のあてはめ!$R$29:$R$45</c:f>
              <c:numCache>
                <c:formatCode>0.00</c:formatCode>
                <c:ptCount val="17"/>
                <c:pt idx="0">
                  <c:v>28.589332906180754</c:v>
                </c:pt>
                <c:pt idx="1">
                  <c:v>25.95445983835884</c:v>
                </c:pt>
                <c:pt idx="2">
                  <c:v>26.157021417579241</c:v>
                </c:pt>
                <c:pt idx="3">
                  <c:v>26.118582228985176</c:v>
                </c:pt>
                <c:pt idx="4">
                  <c:v>25.944142675232424</c:v>
                </c:pt>
                <c:pt idx="5">
                  <c:v>25.727384801915587</c:v>
                </c:pt>
                <c:pt idx="6">
                  <c:v>25.524683401932975</c:v>
                </c:pt>
                <c:pt idx="7">
                  <c:v>25.36007153183002</c:v>
                </c:pt>
                <c:pt idx="8">
                  <c:v>25.237635070626162</c:v>
                </c:pt>
                <c:pt idx="9">
                  <c:v>25.15197052797258</c:v>
                </c:pt>
                <c:pt idx="10">
                  <c:v>25.09470027372851</c:v>
                </c:pt>
                <c:pt idx="11">
                  <c:v>25.05774451636529</c:v>
                </c:pt>
                <c:pt idx="12">
                  <c:v>25.034566101234578</c:v>
                </c:pt>
                <c:pt idx="13">
                  <c:v>25.020365092231369</c:v>
                </c:pt>
                <c:pt idx="14">
                  <c:v>25.011833584475585</c:v>
                </c:pt>
                <c:pt idx="15">
                  <c:v>25.006793177487573</c:v>
                </c:pt>
                <c:pt idx="16">
                  <c:v>25.003858001262707</c:v>
                </c:pt>
              </c:numCache>
            </c:numRef>
          </c:xVal>
          <c:yVal>
            <c:numRef>
              <c:f>分布のあてはめ!$P$29:$P$45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95-44B9-BCB8-80455EC13F45}"/>
            </c:ext>
          </c:extLst>
        </c:ser>
        <c:ser>
          <c:idx val="3"/>
          <c:order val="3"/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分布のあてはめ!$O$29:$O$45</c:f>
              <c:numCache>
                <c:formatCode>General</c:formatCode>
                <c:ptCount val="17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</c:numCache>
            </c:numRef>
          </c:xVal>
          <c:yVal>
            <c:numRef>
              <c:f>分布のあてはめ!$P$29:$P$45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95-44B9-BCB8-80455EC13F45}"/>
            </c:ext>
          </c:extLst>
        </c:ser>
        <c:ser>
          <c:idx val="4"/>
          <c:order val="4"/>
          <c:tx>
            <c:v>30X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分布のあてはめ!$W$29:$W$45</c:f>
              <c:numCache>
                <c:formatCode>0.00</c:formatCode>
                <c:ptCount val="17"/>
                <c:pt idx="0">
                  <c:v>33.340087067586914</c:v>
                </c:pt>
                <c:pt idx="1">
                  <c:v>30.551085743297303</c:v>
                </c:pt>
                <c:pt idx="2">
                  <c:v>30.785321330409332</c:v>
                </c:pt>
                <c:pt idx="3">
                  <c:v>30.8925208887906</c:v>
                </c:pt>
                <c:pt idx="4">
                  <c:v>30.885589748417125</c:v>
                </c:pt>
                <c:pt idx="5">
                  <c:v>30.802054081840883</c:v>
                </c:pt>
                <c:pt idx="6">
                  <c:v>30.680113248623211</c:v>
                </c:pt>
                <c:pt idx="7">
                  <c:v>30.548677528881008</c:v>
                </c:pt>
                <c:pt idx="8">
                  <c:v>30.425680152190186</c:v>
                </c:pt>
                <c:pt idx="9">
                  <c:v>30.320019702323485</c:v>
                </c:pt>
                <c:pt idx="10">
                  <c:v>30.234429929741044</c:v>
                </c:pt>
                <c:pt idx="11">
                  <c:v>30.1680416935714</c:v>
                </c:pt>
                <c:pt idx="12">
                  <c:v>30.118250007656599</c:v>
                </c:pt>
                <c:pt idx="13">
                  <c:v>30.081899573426821</c:v>
                </c:pt>
                <c:pt idx="14">
                  <c:v>30.055944326815318</c:v>
                </c:pt>
                <c:pt idx="15">
                  <c:v>30.03775349628307</c:v>
                </c:pt>
                <c:pt idx="16">
                  <c:v>30.025205252895738</c:v>
                </c:pt>
              </c:numCache>
            </c:numRef>
          </c:xVal>
          <c:yVal>
            <c:numRef>
              <c:f>分布のあてはめ!$U$29:$U$45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895-44B9-BCB8-80455EC13F45}"/>
            </c:ext>
          </c:extLst>
        </c:ser>
        <c:ser>
          <c:idx val="5"/>
          <c:order val="5"/>
          <c:tx>
            <c:v>30Y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分布のあてはめ!$T$29:$T$45</c:f>
              <c:numCache>
                <c:formatCode>General</c:formatCode>
                <c:ptCount val="17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</c:numCache>
            </c:numRef>
          </c:xVal>
          <c:yVal>
            <c:numRef>
              <c:f>分布のあてはめ!$U$29:$U$45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895-44B9-BCB8-80455EC13F45}"/>
            </c:ext>
          </c:extLst>
        </c:ser>
        <c:ser>
          <c:idx val="6"/>
          <c:order val="6"/>
          <c:tx>
            <c:v>20X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分布のあてはめ!$M$29:$M$45</c:f>
              <c:numCache>
                <c:formatCode>0.00</c:formatCode>
                <c:ptCount val="17"/>
                <c:pt idx="0">
                  <c:v>23.989045048640349</c:v>
                </c:pt>
                <c:pt idx="1">
                  <c:v>21.433865563347034</c:v>
                </c:pt>
                <c:pt idx="2">
                  <c:v>21.437870590177141</c:v>
                </c:pt>
                <c:pt idx="3">
                  <c:v>21.149936727421522</c:v>
                </c:pt>
                <c:pt idx="4">
                  <c:v>20.802918167536227</c:v>
                </c:pt>
                <c:pt idx="5">
                  <c:v>20.511711887545705</c:v>
                </c:pt>
                <c:pt idx="6">
                  <c:v>20.305341782310126</c:v>
                </c:pt>
                <c:pt idx="7">
                  <c:v>20.173342606971904</c:v>
                </c:pt>
                <c:pt idx="8">
                  <c:v>20.09463563477123</c:v>
                </c:pt>
                <c:pt idx="9">
                  <c:v>20.050064647622378</c:v>
                </c:pt>
                <c:pt idx="10">
                  <c:v>20.025807780289487</c:v>
                </c:pt>
                <c:pt idx="11">
                  <c:v>20.013017805958253</c:v>
                </c:pt>
                <c:pt idx="12">
                  <c:v>20.006446219208506</c:v>
                </c:pt>
                <c:pt idx="13">
                  <c:v>20.003141728709402</c:v>
                </c:pt>
                <c:pt idx="14">
                  <c:v>20.001510171401776</c:v>
                </c:pt>
                <c:pt idx="15">
                  <c:v>20.000717150845908</c:v>
                </c:pt>
                <c:pt idx="16">
                  <c:v>20.00033692058474</c:v>
                </c:pt>
              </c:numCache>
            </c:numRef>
          </c:xVal>
          <c:yVal>
            <c:numRef>
              <c:f>分布のあてはめ!$K$29:$K$45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895-44B9-BCB8-80455EC13F45}"/>
            </c:ext>
          </c:extLst>
        </c:ser>
        <c:ser>
          <c:idx val="7"/>
          <c:order val="7"/>
          <c:tx>
            <c:v>20Y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分布のあてはめ!$J$29:$J$45</c:f>
              <c:numCache>
                <c:formatCode>General</c:formatCode>
                <c:ptCount val="17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</c:numCache>
            </c:numRef>
          </c:xVal>
          <c:yVal>
            <c:numRef>
              <c:f>分布のあてはめ!$K$29:$K$45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895-44B9-BCB8-80455EC13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720992"/>
        <c:axId val="653721320"/>
      </c:scatterChart>
      <c:valAx>
        <c:axId val="653720992"/>
        <c:scaling>
          <c:orientation val="minMax"/>
          <c:max val="35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甲羅の幅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3721320"/>
        <c:crosses val="autoZero"/>
        <c:crossBetween val="midCat"/>
      </c:valAx>
      <c:valAx>
        <c:axId val="653721320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サテライト数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3720992"/>
        <c:crosses val="autoZero"/>
        <c:crossBetween val="midCat"/>
      </c:valAx>
      <c:spPr>
        <a:noFill/>
        <a:ln>
          <a:noFill/>
        </a:ln>
        <a:effectLst/>
      </c:spPr>
    </c:plotArea>
    <c:plotVisOnly val="0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171450</xdr:colOff>
      <xdr:row>8</xdr:row>
      <xdr:rowOff>101599</xdr:rowOff>
    </xdr:from>
    <xdr:to>
      <xdr:col>23</xdr:col>
      <xdr:colOff>90312</xdr:colOff>
      <xdr:row>24</xdr:row>
      <xdr:rowOff>103010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171450</xdr:colOff>
      <xdr:row>3</xdr:row>
      <xdr:rowOff>165100</xdr:rowOff>
    </xdr:from>
    <xdr:to>
      <xdr:col>16</xdr:col>
      <xdr:colOff>463550</xdr:colOff>
      <xdr:row>20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1A04A-DEF1-4CFF-BA11-C0ED49E5E1AC}">
  <dimension ref="B2:S183"/>
  <sheetViews>
    <sheetView tabSelected="1" zoomScaleNormal="100" workbookViewId="0"/>
  </sheetViews>
  <sheetFormatPr defaultRowHeight="13" x14ac:dyDescent="0.2"/>
  <cols>
    <col min="1" max="1" width="4.90625" style="1" customWidth="1"/>
    <col min="2" max="2" width="5.1796875" style="1" customWidth="1"/>
    <col min="3" max="3" width="6.6328125" style="1" customWidth="1"/>
    <col min="4" max="4" width="5.54296875" style="1" customWidth="1"/>
    <col min="5" max="5" width="0.81640625" style="1" customWidth="1"/>
    <col min="6" max="6" width="8.54296875" style="1" customWidth="1"/>
    <col min="7" max="7" width="8.6328125" style="1" customWidth="1"/>
    <col min="8" max="8" width="7.7265625" style="1" customWidth="1"/>
    <col min="9" max="9" width="1" style="1" customWidth="1"/>
    <col min="10" max="11" width="7.7265625" style="1" customWidth="1"/>
    <col min="12" max="12" width="7.36328125" style="1" customWidth="1"/>
    <col min="13" max="13" width="8.6328125" style="1" customWidth="1"/>
    <col min="14" max="14" width="9.81640625" style="1" customWidth="1"/>
    <col min="15" max="15" width="4.90625" style="1" customWidth="1"/>
    <col min="16" max="16" width="8.08984375" style="1" customWidth="1"/>
    <col min="17" max="17" width="10.54296875" style="1" customWidth="1"/>
    <col min="18" max="16384" width="8.7265625" style="1"/>
  </cols>
  <sheetData>
    <row r="2" spans="2:19" x14ac:dyDescent="0.2">
      <c r="B2" s="9" t="s">
        <v>42</v>
      </c>
    </row>
    <row r="3" spans="2:19" ht="13.5" thickBot="1" x14ac:dyDescent="0.25">
      <c r="B3" s="35"/>
      <c r="C3" s="35"/>
      <c r="D3" s="35"/>
      <c r="E3" s="35"/>
      <c r="F3" s="35"/>
      <c r="G3" s="35"/>
      <c r="H3" s="36"/>
      <c r="I3" s="16"/>
      <c r="J3" s="34"/>
      <c r="K3" s="34"/>
      <c r="L3" s="35"/>
      <c r="M3" s="7"/>
    </row>
    <row r="4" spans="2:19" ht="13.5" thickBot="1" x14ac:dyDescent="0.25">
      <c r="B4" s="6"/>
      <c r="C4" s="6"/>
      <c r="D4" s="6"/>
      <c r="E4" s="6"/>
      <c r="F4" s="5"/>
      <c r="G4" s="5"/>
      <c r="H4" s="6"/>
      <c r="I4" s="6"/>
      <c r="J4" s="33"/>
      <c r="K4" s="33" t="s">
        <v>0</v>
      </c>
      <c r="L4" s="39">
        <v>0.30994656049768782</v>
      </c>
      <c r="N4" s="11"/>
    </row>
    <row r="5" spans="2:19" ht="15" x14ac:dyDescent="0.2">
      <c r="B5" s="35"/>
      <c r="C5" s="35"/>
      <c r="D5" s="35"/>
      <c r="E5" s="35"/>
      <c r="F5" s="33" t="s">
        <v>31</v>
      </c>
      <c r="G5" s="39">
        <v>-4.0523374335773079</v>
      </c>
      <c r="H5" s="35"/>
      <c r="J5" s="33"/>
      <c r="K5" s="33" t="s">
        <v>31</v>
      </c>
      <c r="L5" s="40">
        <v>-0.36378709388930203</v>
      </c>
      <c r="N5" s="1">
        <f>EXP(L5)</f>
        <v>0.69503915707502506</v>
      </c>
    </row>
    <row r="6" spans="2:19" ht="15.5" thickBot="1" x14ac:dyDescent="0.25">
      <c r="F6" s="2" t="s">
        <v>32</v>
      </c>
      <c r="G6" s="40">
        <v>0.19206655600133135</v>
      </c>
      <c r="H6" s="20" t="s">
        <v>18</v>
      </c>
      <c r="J6" s="2"/>
      <c r="K6" s="2" t="s">
        <v>32</v>
      </c>
      <c r="L6" s="40">
        <v>6.7076609758931788E-2</v>
      </c>
      <c r="M6" s="20" t="s">
        <v>27</v>
      </c>
    </row>
    <row r="7" spans="2:19" ht="13.5" thickBot="1" x14ac:dyDescent="0.25">
      <c r="B7" s="7"/>
      <c r="C7" s="7"/>
      <c r="D7" s="7"/>
      <c r="E7" s="7"/>
      <c r="F7" s="23" t="s">
        <v>33</v>
      </c>
      <c r="G7" s="41">
        <v>1.1054998836359082</v>
      </c>
      <c r="H7" s="38">
        <f>SUM(H11:H183)</f>
        <v>-375.64548270811258</v>
      </c>
      <c r="I7" s="7"/>
      <c r="J7" s="23"/>
      <c r="K7" s="23" t="s">
        <v>33</v>
      </c>
      <c r="L7" s="41">
        <v>0.24421760443192825</v>
      </c>
      <c r="M7" s="38">
        <f>SUM(M11:M183)</f>
        <v>-367.49137231288103</v>
      </c>
      <c r="N7" s="16">
        <f>M7-H7</f>
        <v>8.1541103952315552</v>
      </c>
      <c r="S7" s="9" t="s">
        <v>40</v>
      </c>
    </row>
    <row r="8" spans="2:19" ht="14" x14ac:dyDescent="0.2">
      <c r="F8" s="54" t="s">
        <v>9</v>
      </c>
      <c r="G8" s="55"/>
      <c r="H8" s="55"/>
      <c r="J8" s="54" t="s">
        <v>23</v>
      </c>
      <c r="K8" s="54"/>
      <c r="L8" s="55"/>
      <c r="M8" s="55"/>
      <c r="N8" s="11"/>
    </row>
    <row r="9" spans="2:19" x14ac:dyDescent="0.2">
      <c r="C9" s="30" t="s">
        <v>10</v>
      </c>
      <c r="D9" s="37" t="s">
        <v>38</v>
      </c>
      <c r="E9" s="30"/>
      <c r="F9" s="10" t="s">
        <v>12</v>
      </c>
      <c r="G9" s="10" t="s">
        <v>13</v>
      </c>
      <c r="H9" s="10" t="s">
        <v>14</v>
      </c>
      <c r="J9" s="10" t="s">
        <v>12</v>
      </c>
      <c r="K9" s="14" t="s">
        <v>34</v>
      </c>
      <c r="L9" s="10" t="s">
        <v>13</v>
      </c>
      <c r="M9" s="10" t="s">
        <v>14</v>
      </c>
      <c r="N9" s="11"/>
    </row>
    <row r="10" spans="2:19" s="15" customFormat="1" ht="15" x14ac:dyDescent="0.2">
      <c r="B10" s="17" t="s">
        <v>1</v>
      </c>
      <c r="C10" s="29" t="s">
        <v>2</v>
      </c>
      <c r="D10" s="20" t="s">
        <v>39</v>
      </c>
      <c r="E10" s="20"/>
      <c r="F10" s="43" t="s">
        <v>43</v>
      </c>
      <c r="G10" s="29" t="s">
        <v>35</v>
      </c>
      <c r="H10" s="20" t="s">
        <v>7</v>
      </c>
      <c r="I10" s="30"/>
      <c r="J10" s="43" t="s">
        <v>43</v>
      </c>
      <c r="K10" s="20" t="s">
        <v>37</v>
      </c>
      <c r="L10" s="29" t="s">
        <v>36</v>
      </c>
      <c r="M10" s="20" t="s">
        <v>7</v>
      </c>
      <c r="N10" s="11"/>
      <c r="O10" s="15" t="s">
        <v>5</v>
      </c>
      <c r="P10" s="15" t="s">
        <v>6</v>
      </c>
      <c r="Q10" s="15" t="s">
        <v>24</v>
      </c>
      <c r="R10" s="15" t="s">
        <v>8</v>
      </c>
    </row>
    <row r="11" spans="2:19" x14ac:dyDescent="0.2">
      <c r="B11" s="1">
        <v>1</v>
      </c>
      <c r="C11" s="19">
        <v>28.3</v>
      </c>
      <c r="D11" s="18">
        <v>8</v>
      </c>
      <c r="E11" s="18"/>
      <c r="F11" s="11">
        <f t="shared" ref="F11:F42" si="0">EXP($G$5+$G$6*C11)</f>
        <v>3.9874267628558298</v>
      </c>
      <c r="G11" s="11">
        <f t="shared" ref="G11:G42" si="1">_xlfn.GAMMA(D11+1/$G$7)/_xlfn.GAMMA(D11+1)/_xlfn.GAMMA(1/$G$7)*((F11*$G$7)^D11)/((1+F11*$G$7)^(D11+1/$G$7))</f>
        <v>3.2414575422779743E-2</v>
      </c>
      <c r="H11" s="11">
        <f>LN(G11)</f>
        <v>-3.429147098612185</v>
      </c>
      <c r="I11" s="11"/>
      <c r="J11" s="11">
        <f t="shared" ref="J11:J42" si="2">EXP($L$5+$L$6*C11)</f>
        <v>4.6389171320511533</v>
      </c>
      <c r="K11" s="11">
        <f>IF(D11=0,$L$4,0)</f>
        <v>0</v>
      </c>
      <c r="L11" s="11">
        <f t="shared" ref="L11:L42" si="3">(1-$L$4)*_xlfn.GAMMA(D11+1/$L$7)/_xlfn.GAMMA(D11+1)/_xlfn.GAMMA(1/$L$7)*((J11*$L$7)^D11)/((1+J11*$L$7)^(D11+1/$L$7))</f>
        <v>3.6268142739493955E-2</v>
      </c>
      <c r="M11" s="11">
        <f xml:space="preserve"> LN(K11+L11)</f>
        <v>-3.3168155335191316</v>
      </c>
      <c r="N11" s="11"/>
      <c r="O11" s="8">
        <v>15</v>
      </c>
      <c r="P11" s="3">
        <f t="shared" ref="P11:P29" si="4">EXP($G$5+$G$6*O11)</f>
        <v>0.30995160904044267</v>
      </c>
      <c r="Q11" s="3">
        <f>EXP($L$5+$L$6*O11)</f>
        <v>1.9009657613752529</v>
      </c>
      <c r="R11" s="3">
        <f>1+P11*$L$7</f>
        <v>1.0756956394496786</v>
      </c>
    </row>
    <row r="12" spans="2:19" x14ac:dyDescent="0.2">
      <c r="B12" s="1">
        <v>2</v>
      </c>
      <c r="C12" s="19">
        <v>22.5</v>
      </c>
      <c r="D12" s="18">
        <v>0</v>
      </c>
      <c r="E12" s="18"/>
      <c r="F12" s="11">
        <f t="shared" si="0"/>
        <v>1.3088646426868762</v>
      </c>
      <c r="G12" s="11">
        <f t="shared" si="1"/>
        <v>0.44510467693769151</v>
      </c>
      <c r="H12" s="11">
        <f t="shared" ref="H12:H75" si="5">LN(G12)</f>
        <v>-0.80944579540445338</v>
      </c>
      <c r="I12" s="11"/>
      <c r="J12" s="11">
        <f t="shared" si="2"/>
        <v>3.1438137270386335</v>
      </c>
      <c r="K12" s="11">
        <f t="shared" ref="K12:K75" si="6">IF(D12=0,$L$4,0)</f>
        <v>0.30994656049768782</v>
      </c>
      <c r="L12" s="11">
        <f t="shared" si="3"/>
        <v>6.6948612255634768E-2</v>
      </c>
      <c r="M12" s="11">
        <f xml:space="preserve"> LN(K12+L12)</f>
        <v>-0.97578818655619726</v>
      </c>
      <c r="N12" s="11"/>
      <c r="O12" s="8">
        <v>17</v>
      </c>
      <c r="P12" s="3">
        <f t="shared" si="4"/>
        <v>0.45511461914125412</v>
      </c>
      <c r="Q12" s="3">
        <f t="shared" ref="Q12:Q29" si="7">EXP($L$5+$L$6*O12)</f>
        <v>2.1738836578367451</v>
      </c>
      <c r="R12" s="3">
        <f t="shared" ref="R12:R29" si="8">1+P12*$L$7</f>
        <v>1.1111470020286265</v>
      </c>
    </row>
    <row r="13" spans="2:19" x14ac:dyDescent="0.2">
      <c r="B13" s="1">
        <v>3</v>
      </c>
      <c r="C13" s="19">
        <v>26</v>
      </c>
      <c r="D13" s="18">
        <v>9</v>
      </c>
      <c r="E13" s="18"/>
      <c r="F13" s="11">
        <f t="shared" si="0"/>
        <v>2.5635500149258172</v>
      </c>
      <c r="G13" s="11">
        <f t="shared" si="1"/>
        <v>1.4802103223342591E-2</v>
      </c>
      <c r="H13" s="11">
        <f t="shared" si="5"/>
        <v>-4.212985998623382</v>
      </c>
      <c r="I13" s="11"/>
      <c r="J13" s="11">
        <f t="shared" si="2"/>
        <v>3.9757156110603642</v>
      </c>
      <c r="K13" s="11">
        <f t="shared" si="6"/>
        <v>0</v>
      </c>
      <c r="L13" s="11">
        <f t="shared" si="3"/>
        <v>1.8164089094850341E-2</v>
      </c>
      <c r="M13" s="11">
        <f xml:space="preserve"> LN(K13+L13)</f>
        <v>-4.0083087607347698</v>
      </c>
      <c r="N13" s="11"/>
      <c r="O13" s="8">
        <v>18</v>
      </c>
      <c r="P13" s="3">
        <f t="shared" si="4"/>
        <v>0.55148566931267684</v>
      </c>
      <c r="Q13" s="3">
        <f t="shared" si="7"/>
        <v>2.3247020534446663</v>
      </c>
      <c r="R13" s="3">
        <f t="shared" si="8"/>
        <v>1.1346825090380805</v>
      </c>
    </row>
    <row r="14" spans="2:19" x14ac:dyDescent="0.2">
      <c r="B14" s="1">
        <v>4</v>
      </c>
      <c r="C14" s="19">
        <v>24.8</v>
      </c>
      <c r="D14" s="18">
        <v>0</v>
      </c>
      <c r="E14" s="18"/>
      <c r="F14" s="11">
        <f t="shared" si="0"/>
        <v>2.0358494567372052</v>
      </c>
      <c r="G14" s="11">
        <f t="shared" si="1"/>
        <v>0.34426296233177889</v>
      </c>
      <c r="H14" s="11">
        <f t="shared" si="5"/>
        <v>-1.0663494882499327</v>
      </c>
      <c r="I14" s="11"/>
      <c r="J14" s="11">
        <f t="shared" si="2"/>
        <v>3.668243100126428</v>
      </c>
      <c r="K14" s="11">
        <f t="shared" si="6"/>
        <v>0.30994656049768782</v>
      </c>
      <c r="L14" s="11">
        <f>(1-$L$4)*_xlfn.GAMMA(D14+1/$L$7)/_xlfn.GAMMA(D14+1)/_xlfn.GAMMA(1/$L$7)*((J14*$L$7)^D14)/((1+J14*$L$7)^(D14+1/$L$7))</f>
        <v>5.0275540934759756E-2</v>
      </c>
      <c r="M14" s="11">
        <f xml:space="preserve"> LN(K14+L14)</f>
        <v>-1.0210344893429553</v>
      </c>
      <c r="N14" s="11"/>
      <c r="O14" s="8">
        <v>21</v>
      </c>
      <c r="P14" s="3">
        <f t="shared" si="4"/>
        <v>0.98123847267257547</v>
      </c>
      <c r="Q14" s="3">
        <f t="shared" si="7"/>
        <v>2.8428916222984224</v>
      </c>
      <c r="R14" s="3">
        <f t="shared" si="8"/>
        <v>1.2396357091725405</v>
      </c>
    </row>
    <row r="15" spans="2:19" x14ac:dyDescent="0.2">
      <c r="B15" s="1">
        <v>5</v>
      </c>
      <c r="C15" s="19">
        <v>26</v>
      </c>
      <c r="D15" s="18">
        <v>4</v>
      </c>
      <c r="E15" s="18"/>
      <c r="F15" s="11">
        <f t="shared" si="0"/>
        <v>2.5635500149258172</v>
      </c>
      <c r="G15" s="11">
        <f t="shared" si="1"/>
        <v>7.2064144666831254E-2</v>
      </c>
      <c r="H15" s="11">
        <f t="shared" si="5"/>
        <v>-2.6301986584298604</v>
      </c>
      <c r="I15" s="11"/>
      <c r="J15" s="11">
        <f t="shared" si="2"/>
        <v>3.9757156110603642</v>
      </c>
      <c r="K15" s="11">
        <f t="shared" si="6"/>
        <v>0</v>
      </c>
      <c r="L15" s="11">
        <f t="shared" si="3"/>
        <v>9.4923903124517289E-2</v>
      </c>
      <c r="M15" s="11">
        <f t="shared" ref="M15:M78" si="9" xml:space="preserve"> LN(K15+L15)</f>
        <v>-2.3546797281112561</v>
      </c>
      <c r="N15" s="11"/>
      <c r="O15" s="8">
        <v>22</v>
      </c>
      <c r="P15" s="3">
        <f t="shared" si="4"/>
        <v>1.1890168610233782</v>
      </c>
      <c r="Q15" s="3">
        <f t="shared" si="7"/>
        <v>3.0401240509137195</v>
      </c>
      <c r="R15" s="3">
        <f t="shared" si="8"/>
        <v>1.2903788494283004</v>
      </c>
    </row>
    <row r="16" spans="2:19" x14ac:dyDescent="0.2">
      <c r="B16" s="1">
        <v>6</v>
      </c>
      <c r="C16" s="19">
        <v>23.8</v>
      </c>
      <c r="D16" s="18">
        <v>0</v>
      </c>
      <c r="E16" s="18"/>
      <c r="F16" s="11">
        <f t="shared" si="0"/>
        <v>1.6800887161522191</v>
      </c>
      <c r="G16" s="11">
        <f t="shared" si="1"/>
        <v>0.38685806372922538</v>
      </c>
      <c r="H16" s="11">
        <f t="shared" si="5"/>
        <v>-0.94969741361499471</v>
      </c>
      <c r="I16" s="11"/>
      <c r="J16" s="11">
        <f t="shared" si="2"/>
        <v>3.4302605430752471</v>
      </c>
      <c r="K16" s="11">
        <f t="shared" si="6"/>
        <v>0.30994656049768782</v>
      </c>
      <c r="L16" s="11">
        <f t="shared" si="3"/>
        <v>5.7111828065198329E-2</v>
      </c>
      <c r="M16" s="11">
        <f t="shared" si="9"/>
        <v>-1.0022343466805395</v>
      </c>
      <c r="N16" s="11"/>
      <c r="O16" s="8">
        <v>23</v>
      </c>
      <c r="P16" s="3">
        <f t="shared" si="4"/>
        <v>1.4407925648769773</v>
      </c>
      <c r="Q16" s="3">
        <f t="shared" si="7"/>
        <v>3.2510399525789104</v>
      </c>
      <c r="R16" s="3">
        <f t="shared" si="8"/>
        <v>1.351866908677589</v>
      </c>
    </row>
    <row r="17" spans="2:18" x14ac:dyDescent="0.2">
      <c r="B17" s="1">
        <v>7</v>
      </c>
      <c r="C17" s="19">
        <v>26.5</v>
      </c>
      <c r="D17" s="18">
        <v>0</v>
      </c>
      <c r="E17" s="18"/>
      <c r="F17" s="11">
        <f t="shared" si="0"/>
        <v>2.8219448220506322</v>
      </c>
      <c r="G17" s="11">
        <f t="shared" si="1"/>
        <v>0.27785358614316152</v>
      </c>
      <c r="H17" s="11">
        <f t="shared" si="5"/>
        <v>-1.2806609725798743</v>
      </c>
      <c r="I17" s="11"/>
      <c r="J17" s="11">
        <f t="shared" si="2"/>
        <v>4.1113155593426427</v>
      </c>
      <c r="K17" s="11">
        <f t="shared" si="6"/>
        <v>0.30994656049768782</v>
      </c>
      <c r="L17" s="11">
        <f t="shared" si="3"/>
        <v>4.0054386392243117E-2</v>
      </c>
      <c r="M17" s="11">
        <f t="shared" si="9"/>
        <v>-1.0498194191025345</v>
      </c>
      <c r="N17" s="11"/>
      <c r="O17" s="8">
        <v>24</v>
      </c>
      <c r="P17" s="3">
        <f t="shared" si="4"/>
        <v>1.7458820669860635</v>
      </c>
      <c r="Q17" s="3">
        <f t="shared" si="7"/>
        <v>3.4765886510741741</v>
      </c>
      <c r="R17" s="3">
        <f t="shared" si="8"/>
        <v>1.4263751360199997</v>
      </c>
    </row>
    <row r="18" spans="2:18" x14ac:dyDescent="0.2">
      <c r="B18" s="1">
        <v>8</v>
      </c>
      <c r="C18" s="19">
        <v>24.7</v>
      </c>
      <c r="D18" s="18">
        <v>0</v>
      </c>
      <c r="E18" s="18"/>
      <c r="F18" s="11">
        <f t="shared" si="0"/>
        <v>1.9971207127563486</v>
      </c>
      <c r="G18" s="11">
        <f t="shared" si="1"/>
        <v>0.34841669778412293</v>
      </c>
      <c r="H18" s="11">
        <f t="shared" si="5"/>
        <v>-1.0543561081025323</v>
      </c>
      <c r="I18" s="11"/>
      <c r="J18" s="11">
        <f t="shared" si="2"/>
        <v>3.6437201069420873</v>
      </c>
      <c r="K18" s="11">
        <f t="shared" si="6"/>
        <v>0.30994656049768782</v>
      </c>
      <c r="L18" s="11">
        <f t="shared" si="3"/>
        <v>5.0931126726317603E-2</v>
      </c>
      <c r="M18" s="11">
        <f t="shared" si="9"/>
        <v>-1.0192161946145546</v>
      </c>
      <c r="N18" s="11"/>
      <c r="O18" s="8">
        <v>25</v>
      </c>
      <c r="P18" s="3">
        <f t="shared" si="4"/>
        <v>2.1155746261668114</v>
      </c>
      <c r="Q18" s="3">
        <f t="shared" si="7"/>
        <v>3.7177853317951111</v>
      </c>
      <c r="R18" s="3">
        <f t="shared" si="8"/>
        <v>1.5166605671994309</v>
      </c>
    </row>
    <row r="19" spans="2:18" x14ac:dyDescent="0.2">
      <c r="B19" s="1">
        <v>9</v>
      </c>
      <c r="C19" s="19">
        <v>23.7</v>
      </c>
      <c r="D19" s="18">
        <v>0</v>
      </c>
      <c r="E19" s="18"/>
      <c r="F19" s="11">
        <f t="shared" si="0"/>
        <v>1.6481277450019898</v>
      </c>
      <c r="G19" s="11">
        <f t="shared" si="1"/>
        <v>0.39123686746687397</v>
      </c>
      <c r="H19" s="11">
        <f t="shared" si="5"/>
        <v>-0.93844210327098554</v>
      </c>
      <c r="I19" s="11"/>
      <c r="J19" s="11">
        <f t="shared" si="2"/>
        <v>3.4073285144113208</v>
      </c>
      <c r="K19" s="11">
        <f t="shared" si="6"/>
        <v>0.30994656049768782</v>
      </c>
      <c r="L19" s="11">
        <f t="shared" si="3"/>
        <v>5.7830062203519217E-2</v>
      </c>
      <c r="M19" s="11">
        <f t="shared" si="9"/>
        <v>-1.000279528643762</v>
      </c>
      <c r="N19" s="11"/>
      <c r="O19" s="8">
        <v>26</v>
      </c>
      <c r="P19" s="3">
        <f t="shared" si="4"/>
        <v>2.5635500149258172</v>
      </c>
      <c r="Q19" s="3">
        <f t="shared" si="7"/>
        <v>3.9757156110603642</v>
      </c>
      <c r="R19" s="3">
        <f t="shared" si="8"/>
        <v>1.6260640434866169</v>
      </c>
    </row>
    <row r="20" spans="2:18" x14ac:dyDescent="0.2">
      <c r="B20" s="1">
        <v>10</v>
      </c>
      <c r="C20" s="19">
        <v>25.6</v>
      </c>
      <c r="D20" s="18">
        <v>0</v>
      </c>
      <c r="E20" s="18"/>
      <c r="F20" s="11">
        <f t="shared" si="0"/>
        <v>2.373976506701962</v>
      </c>
      <c r="G20" s="11">
        <f t="shared" si="1"/>
        <v>0.3119819548225059</v>
      </c>
      <c r="H20" s="11">
        <f t="shared" si="5"/>
        <v>-1.1648099299526375</v>
      </c>
      <c r="I20" s="11"/>
      <c r="J20" s="11">
        <f t="shared" si="2"/>
        <v>3.8704629141177218</v>
      </c>
      <c r="K20" s="11">
        <f t="shared" si="6"/>
        <v>0.30994656049768782</v>
      </c>
      <c r="L20" s="11">
        <f t="shared" si="3"/>
        <v>4.5250775857549212E-2</v>
      </c>
      <c r="M20" s="11">
        <f t="shared" si="9"/>
        <v>-1.0350817668921355</v>
      </c>
      <c r="N20" s="11"/>
      <c r="O20" s="8">
        <v>27</v>
      </c>
      <c r="P20" s="3">
        <f t="shared" si="4"/>
        <v>3.1063847135156473</v>
      </c>
      <c r="Q20" s="3">
        <f t="shared" si="7"/>
        <v>4.2515404224259212</v>
      </c>
      <c r="R20" s="3">
        <f t="shared" si="8"/>
        <v>1.7586338331787532</v>
      </c>
    </row>
    <row r="21" spans="2:18" x14ac:dyDescent="0.2">
      <c r="B21" s="1">
        <v>11</v>
      </c>
      <c r="C21" s="19">
        <v>24.3</v>
      </c>
      <c r="D21" s="18">
        <v>0</v>
      </c>
      <c r="E21" s="18"/>
      <c r="F21" s="11">
        <f t="shared" si="0"/>
        <v>1.8494344270746135</v>
      </c>
      <c r="G21" s="11">
        <f t="shared" si="1"/>
        <v>0.36527541791100893</v>
      </c>
      <c r="H21" s="11">
        <f t="shared" si="5"/>
        <v>-1.007103640324968</v>
      </c>
      <c r="I21" s="11"/>
      <c r="J21" s="11">
        <f t="shared" si="2"/>
        <v>3.5472566257280724</v>
      </c>
      <c r="K21" s="11">
        <f t="shared" si="6"/>
        <v>0.30994656049768782</v>
      </c>
      <c r="L21" s="11">
        <f t="shared" si="3"/>
        <v>5.3615473580808939E-2</v>
      </c>
      <c r="M21" s="11">
        <f t="shared" si="9"/>
        <v>-1.0118053388564257</v>
      </c>
      <c r="N21" s="11"/>
      <c r="O21" s="8">
        <v>28</v>
      </c>
      <c r="P21" s="3">
        <f t="shared" si="4"/>
        <v>3.764165291170622</v>
      </c>
      <c r="Q21" s="3">
        <f t="shared" si="7"/>
        <v>4.5465012419992066</v>
      </c>
      <c r="R21" s="3">
        <f t="shared" si="8"/>
        <v>1.9192754300955008</v>
      </c>
    </row>
    <row r="22" spans="2:18" x14ac:dyDescent="0.2">
      <c r="B22" s="1">
        <v>12</v>
      </c>
      <c r="C22" s="19">
        <v>25.8</v>
      </c>
      <c r="D22" s="18">
        <v>0</v>
      </c>
      <c r="E22" s="18"/>
      <c r="F22" s="11">
        <f t="shared" si="0"/>
        <v>2.4669429481018312</v>
      </c>
      <c r="G22" s="11">
        <f t="shared" si="1"/>
        <v>0.30418994929580362</v>
      </c>
      <c r="H22" s="11">
        <f t="shared" si="5"/>
        <v>-1.190102939493028</v>
      </c>
      <c r="I22" s="11"/>
      <c r="J22" s="11">
        <f t="shared" si="2"/>
        <v>3.9227362681791416</v>
      </c>
      <c r="K22" s="11">
        <f t="shared" si="6"/>
        <v>0.30994656049768782</v>
      </c>
      <c r="L22" s="11">
        <f t="shared" si="3"/>
        <v>4.4054834631789205E-2</v>
      </c>
      <c r="M22" s="11">
        <f t="shared" si="9"/>
        <v>-1.0384544248124081</v>
      </c>
      <c r="N22" s="11"/>
      <c r="O22" s="8">
        <v>29</v>
      </c>
      <c r="P22" s="3">
        <f t="shared" si="4"/>
        <v>4.5612316715330206</v>
      </c>
      <c r="Q22" s="3">
        <f t="shared" si="7"/>
        <v>4.861925676271869</v>
      </c>
      <c r="R22" s="3">
        <f t="shared" si="8"/>
        <v>2.113933072080834</v>
      </c>
    </row>
    <row r="23" spans="2:18" x14ac:dyDescent="0.2">
      <c r="B23" s="1">
        <v>13</v>
      </c>
      <c r="C23" s="19">
        <v>28.2</v>
      </c>
      <c r="D23" s="18">
        <v>11</v>
      </c>
      <c r="E23" s="18"/>
      <c r="F23" s="11">
        <f t="shared" si="0"/>
        <v>3.9115724162930139</v>
      </c>
      <c r="G23" s="11">
        <f t="shared" si="1"/>
        <v>1.6627303687107374E-2</v>
      </c>
      <c r="H23" s="11">
        <f t="shared" si="5"/>
        <v>-4.0967091343942723</v>
      </c>
      <c r="I23" s="11"/>
      <c r="J23" s="11">
        <f t="shared" si="2"/>
        <v>4.6079049744304958</v>
      </c>
      <c r="K23" s="11">
        <f t="shared" si="6"/>
        <v>0</v>
      </c>
      <c r="L23" s="11">
        <f t="shared" si="3"/>
        <v>1.2010993609243552E-2</v>
      </c>
      <c r="M23" s="11">
        <f t="shared" si="9"/>
        <v>-4.4219329144852271</v>
      </c>
      <c r="N23" s="11"/>
      <c r="O23" s="8">
        <v>30</v>
      </c>
      <c r="P23" s="3">
        <f t="shared" si="4"/>
        <v>5.5270777853981583</v>
      </c>
      <c r="Q23" s="3">
        <f t="shared" si="7"/>
        <v>5.1992334376218778</v>
      </c>
      <c r="R23" s="3">
        <f t="shared" si="8"/>
        <v>2.3498096962588653</v>
      </c>
    </row>
    <row r="24" spans="2:18" x14ac:dyDescent="0.2">
      <c r="B24" s="1">
        <v>14</v>
      </c>
      <c r="C24" s="19">
        <v>21</v>
      </c>
      <c r="D24" s="18">
        <v>0</v>
      </c>
      <c r="E24" s="18"/>
      <c r="F24" s="11">
        <f t="shared" si="0"/>
        <v>0.98123847267257547</v>
      </c>
      <c r="G24" s="11">
        <f t="shared" si="1"/>
        <v>0.51450811099643179</v>
      </c>
      <c r="H24" s="11">
        <f t="shared" si="5"/>
        <v>-0.66454395901901764</v>
      </c>
      <c r="I24" s="11"/>
      <c r="J24" s="11">
        <f t="shared" si="2"/>
        <v>2.8428916222984224</v>
      </c>
      <c r="K24" s="11">
        <f t="shared" si="6"/>
        <v>0.30994656049768782</v>
      </c>
      <c r="L24" s="11">
        <f t="shared" si="3"/>
        <v>7.9661900346283981E-2</v>
      </c>
      <c r="M24" s="11">
        <f t="shared" si="9"/>
        <v>-0.94261299070425453</v>
      </c>
      <c r="N24" s="11"/>
      <c r="O24" s="8">
        <v>31</v>
      </c>
      <c r="P24" s="3">
        <f t="shared" si="4"/>
        <v>6.6974429377261737</v>
      </c>
      <c r="Q24" s="3">
        <f t="shared" si="7"/>
        <v>5.5599427343804209</v>
      </c>
      <c r="R24" s="3">
        <f t="shared" si="8"/>
        <v>2.6356334700710224</v>
      </c>
    </row>
    <row r="25" spans="2:18" x14ac:dyDescent="0.2">
      <c r="B25" s="1">
        <v>15</v>
      </c>
      <c r="C25" s="19">
        <v>26</v>
      </c>
      <c r="D25" s="18">
        <v>14</v>
      </c>
      <c r="E25" s="18"/>
      <c r="F25" s="11">
        <f t="shared" si="0"/>
        <v>2.5635500149258172</v>
      </c>
      <c r="G25" s="11">
        <f t="shared" si="1"/>
        <v>3.136723866763157E-3</v>
      </c>
      <c r="H25" s="11">
        <f t="shared" si="5"/>
        <v>-5.7645763782692345</v>
      </c>
      <c r="I25" s="11"/>
      <c r="J25" s="11">
        <f t="shared" si="2"/>
        <v>3.9757156110603642</v>
      </c>
      <c r="K25" s="11">
        <f t="shared" si="6"/>
        <v>0</v>
      </c>
      <c r="L25" s="11">
        <f t="shared" si="3"/>
        <v>1.6814520930321741E-3</v>
      </c>
      <c r="M25" s="11">
        <f t="shared" si="9"/>
        <v>-6.3880975178040442</v>
      </c>
      <c r="N25" s="11"/>
      <c r="O25" s="8">
        <v>32</v>
      </c>
      <c r="P25" s="3">
        <f t="shared" si="4"/>
        <v>8.1156342728885491</v>
      </c>
      <c r="Q25" s="3">
        <f t="shared" si="7"/>
        <v>5.94567710422504</v>
      </c>
      <c r="R25" s="3">
        <f t="shared" si="8"/>
        <v>2.9819807605704955</v>
      </c>
    </row>
    <row r="26" spans="2:18" x14ac:dyDescent="0.2">
      <c r="B26" s="1">
        <v>16</v>
      </c>
      <c r="C26" s="19">
        <v>27.1</v>
      </c>
      <c r="D26" s="18">
        <v>8</v>
      </c>
      <c r="E26" s="18"/>
      <c r="F26" s="11">
        <f t="shared" si="0"/>
        <v>3.1666246266602847</v>
      </c>
      <c r="G26" s="11">
        <f t="shared" si="1"/>
        <v>2.6317108291788547E-2</v>
      </c>
      <c r="H26" s="11">
        <f t="shared" si="5"/>
        <v>-3.6375360458941399</v>
      </c>
      <c r="I26" s="11"/>
      <c r="J26" s="11">
        <f t="shared" si="2"/>
        <v>4.2801541725884169</v>
      </c>
      <c r="K26" s="11">
        <f t="shared" si="6"/>
        <v>0</v>
      </c>
      <c r="L26" s="11">
        <f t="shared" si="3"/>
        <v>3.1637016586496793E-2</v>
      </c>
      <c r="M26" s="11">
        <f t="shared" si="9"/>
        <v>-3.4534274329906722</v>
      </c>
      <c r="N26" s="11"/>
      <c r="O26" s="8">
        <v>33</v>
      </c>
      <c r="P26" s="3">
        <f t="shared" si="4"/>
        <v>9.8341292734693102</v>
      </c>
      <c r="Q26" s="3">
        <f t="shared" si="7"/>
        <v>6.3581727216557837</v>
      </c>
      <c r="R26" s="3">
        <f t="shared" si="8"/>
        <v>3.4016674928405739</v>
      </c>
    </row>
    <row r="27" spans="2:18" x14ac:dyDescent="0.2">
      <c r="B27" s="1">
        <v>17</v>
      </c>
      <c r="C27" s="19">
        <v>25.2</v>
      </c>
      <c r="D27" s="18">
        <v>1</v>
      </c>
      <c r="E27" s="18"/>
      <c r="F27" s="11">
        <f t="shared" si="0"/>
        <v>2.1984218843243153</v>
      </c>
      <c r="G27" s="11">
        <f t="shared" si="1"/>
        <v>0.21014606508808673</v>
      </c>
      <c r="H27" s="11">
        <f t="shared" si="5"/>
        <v>-1.5599524420075899</v>
      </c>
      <c r="I27" s="11"/>
      <c r="J27" s="11">
        <f t="shared" si="2"/>
        <v>3.7679966665334983</v>
      </c>
      <c r="K27" s="11">
        <f t="shared" si="6"/>
        <v>0</v>
      </c>
      <c r="L27" s="11">
        <f t="shared" si="3"/>
        <v>9.3629490806344653E-2</v>
      </c>
      <c r="M27" s="11">
        <f t="shared" si="9"/>
        <v>-2.3684098724062186</v>
      </c>
      <c r="N27" s="11"/>
      <c r="O27" s="8">
        <v>34</v>
      </c>
      <c r="P27" s="3">
        <f t="shared" si="4"/>
        <v>11.916517590052083</v>
      </c>
      <c r="Q27" s="3">
        <f t="shared" si="7"/>
        <v>6.7992862124450779</v>
      </c>
      <c r="R27" s="3">
        <f t="shared" si="8"/>
        <v>3.9102233790134542</v>
      </c>
    </row>
    <row r="28" spans="2:18" x14ac:dyDescent="0.2">
      <c r="B28" s="1">
        <v>18</v>
      </c>
      <c r="C28" s="19">
        <v>29</v>
      </c>
      <c r="D28" s="18">
        <v>1</v>
      </c>
      <c r="E28" s="18"/>
      <c r="F28" s="11">
        <f t="shared" si="0"/>
        <v>4.5612316715330206</v>
      </c>
      <c r="G28" s="11">
        <f t="shared" si="1"/>
        <v>0.14832344992329202</v>
      </c>
      <c r="H28" s="11">
        <f t="shared" si="5"/>
        <v>-1.9083599174344812</v>
      </c>
      <c r="I28" s="11"/>
      <c r="J28" s="11">
        <f t="shared" si="2"/>
        <v>4.861925676271869</v>
      </c>
      <c r="K28" s="11">
        <f t="shared" si="6"/>
        <v>0</v>
      </c>
      <c r="L28" s="11">
        <f t="shared" si="3"/>
        <v>6.2214025361737577E-2</v>
      </c>
      <c r="M28" s="11">
        <f t="shared" si="9"/>
        <v>-2.7771748165248016</v>
      </c>
      <c r="N28" s="11"/>
      <c r="O28" s="8">
        <v>35</v>
      </c>
      <c r="P28" s="3">
        <f t="shared" si="4"/>
        <v>14.439854055724091</v>
      </c>
      <c r="Q28" s="3">
        <f t="shared" si="7"/>
        <v>7.2710030102338195</v>
      </c>
      <c r="R28" s="3">
        <f t="shared" si="8"/>
        <v>4.5264665658356007</v>
      </c>
    </row>
    <row r="29" spans="2:18" x14ac:dyDescent="0.2">
      <c r="B29" s="1">
        <v>19</v>
      </c>
      <c r="C29" s="19">
        <v>24.7</v>
      </c>
      <c r="D29" s="18">
        <v>0</v>
      </c>
      <c r="E29" s="18"/>
      <c r="F29" s="11">
        <f t="shared" si="0"/>
        <v>1.9971207127563486</v>
      </c>
      <c r="G29" s="11">
        <f t="shared" si="1"/>
        <v>0.34841669778412293</v>
      </c>
      <c r="H29" s="11">
        <f t="shared" si="5"/>
        <v>-1.0543561081025323</v>
      </c>
      <c r="I29" s="11"/>
      <c r="J29" s="11">
        <f t="shared" si="2"/>
        <v>3.6437201069420873</v>
      </c>
      <c r="K29" s="11">
        <f t="shared" si="6"/>
        <v>0.30994656049768782</v>
      </c>
      <c r="L29" s="11">
        <f t="shared" si="3"/>
        <v>5.0931126726317603E-2</v>
      </c>
      <c r="M29" s="11">
        <f t="shared" si="9"/>
        <v>-1.0192161946145546</v>
      </c>
      <c r="N29" s="11"/>
      <c r="O29" s="8">
        <v>0</v>
      </c>
      <c r="P29" s="3">
        <f t="shared" si="4"/>
        <v>1.738169855335929E-2</v>
      </c>
      <c r="Q29" s="3">
        <f t="shared" si="7"/>
        <v>0.69503915707502506</v>
      </c>
      <c r="R29" s="3">
        <f t="shared" si="8"/>
        <v>1.0042449167816594</v>
      </c>
    </row>
    <row r="30" spans="2:18" x14ac:dyDescent="0.2">
      <c r="B30" s="1">
        <v>20</v>
      </c>
      <c r="C30" s="19">
        <v>27.4</v>
      </c>
      <c r="D30" s="18">
        <v>5</v>
      </c>
      <c r="E30" s="18"/>
      <c r="F30" s="11">
        <f t="shared" si="0"/>
        <v>3.3544445600944299</v>
      </c>
      <c r="G30" s="11">
        <f t="shared" si="1"/>
        <v>5.9595804978576417E-2</v>
      </c>
      <c r="H30" s="11">
        <f t="shared" si="5"/>
        <v>-2.8201700936535588</v>
      </c>
      <c r="I30" s="11"/>
      <c r="J30" s="11">
        <f t="shared" si="2"/>
        <v>4.3671560750107217</v>
      </c>
      <c r="K30" s="11">
        <f t="shared" si="6"/>
        <v>0</v>
      </c>
      <c r="L30" s="11">
        <f t="shared" si="3"/>
        <v>7.8698639075913929E-2</v>
      </c>
      <c r="M30" s="11">
        <f t="shared" si="9"/>
        <v>-2.5421294162633936</v>
      </c>
      <c r="N30" s="11"/>
      <c r="O30" s="11"/>
    </row>
    <row r="31" spans="2:18" x14ac:dyDescent="0.2">
      <c r="B31" s="1">
        <v>21</v>
      </c>
      <c r="C31" s="19">
        <v>23.2</v>
      </c>
      <c r="D31" s="18">
        <v>4</v>
      </c>
      <c r="E31" s="18"/>
      <c r="F31" s="11">
        <f t="shared" si="0"/>
        <v>1.4972149250704594</v>
      </c>
      <c r="G31" s="11">
        <f t="shared" si="1"/>
        <v>5.0823206351540522E-2</v>
      </c>
      <c r="H31" s="11">
        <f t="shared" si="5"/>
        <v>-2.9794022107635407</v>
      </c>
      <c r="I31" s="11"/>
      <c r="J31" s="11">
        <f t="shared" si="2"/>
        <v>3.2949475590538628</v>
      </c>
      <c r="K31" s="11">
        <f t="shared" si="6"/>
        <v>0</v>
      </c>
      <c r="L31" s="11">
        <f t="shared" si="3"/>
        <v>9.1392409790447326E-2</v>
      </c>
      <c r="M31" s="11">
        <f t="shared" si="9"/>
        <v>-2.3925928478385567</v>
      </c>
      <c r="N31" s="11"/>
      <c r="O31" s="11"/>
    </row>
    <row r="32" spans="2:18" x14ac:dyDescent="0.2">
      <c r="B32" s="1">
        <v>22</v>
      </c>
      <c r="C32" s="19">
        <v>25</v>
      </c>
      <c r="D32" s="18">
        <v>3</v>
      </c>
      <c r="E32" s="18"/>
      <c r="F32" s="11">
        <f t="shared" si="0"/>
        <v>2.1155746261668114</v>
      </c>
      <c r="G32" s="11">
        <f t="shared" si="1"/>
        <v>9.6327740457430464E-2</v>
      </c>
      <c r="H32" s="11">
        <f t="shared" si="5"/>
        <v>-2.3399989387585425</v>
      </c>
      <c r="I32" s="11"/>
      <c r="J32" s="11">
        <f t="shared" si="2"/>
        <v>3.7177853317951111</v>
      </c>
      <c r="K32" s="11">
        <f t="shared" si="6"/>
        <v>0</v>
      </c>
      <c r="L32" s="11">
        <f t="shared" si="3"/>
        <v>0.11185921784032367</v>
      </c>
      <c r="M32" s="11">
        <f t="shared" si="9"/>
        <v>-2.1905141819220662</v>
      </c>
      <c r="N32" s="11"/>
      <c r="O32" s="11"/>
    </row>
    <row r="33" spans="2:15" x14ac:dyDescent="0.2">
      <c r="B33" s="1">
        <v>23</v>
      </c>
      <c r="C33" s="19">
        <v>22.5</v>
      </c>
      <c r="D33" s="18">
        <v>1</v>
      </c>
      <c r="E33" s="18"/>
      <c r="F33" s="11">
        <f t="shared" si="0"/>
        <v>1.3088646426868762</v>
      </c>
      <c r="G33" s="11">
        <f t="shared" si="1"/>
        <v>0.23808489872648222</v>
      </c>
      <c r="H33" s="11">
        <f t="shared" si="5"/>
        <v>-1.4351279515810049</v>
      </c>
      <c r="I33" s="11"/>
      <c r="J33" s="11">
        <f t="shared" si="2"/>
        <v>3.1438137270386335</v>
      </c>
      <c r="K33" s="11">
        <f t="shared" si="6"/>
        <v>0</v>
      </c>
      <c r="L33" s="11">
        <f t="shared" si="3"/>
        <v>0.11906153612876826</v>
      </c>
      <c r="M33" s="11">
        <f t="shared" si="9"/>
        <v>-2.1281148092002939</v>
      </c>
      <c r="N33" s="11"/>
      <c r="O33" s="11"/>
    </row>
    <row r="34" spans="2:15" x14ac:dyDescent="0.2">
      <c r="B34" s="1">
        <v>24</v>
      </c>
      <c r="C34" s="19">
        <v>26.7</v>
      </c>
      <c r="D34" s="18">
        <v>2</v>
      </c>
      <c r="E34" s="18"/>
      <c r="F34" s="11">
        <f t="shared" si="0"/>
        <v>2.9324539897665747</v>
      </c>
      <c r="G34" s="11">
        <f t="shared" si="1"/>
        <v>0.13614984514243117</v>
      </c>
      <c r="H34" s="11">
        <f t="shared" si="5"/>
        <v>-1.9939991972671198</v>
      </c>
      <c r="I34" s="11"/>
      <c r="J34" s="11">
        <f t="shared" si="2"/>
        <v>4.1668417996556135</v>
      </c>
      <c r="K34" s="11">
        <f t="shared" si="6"/>
        <v>0</v>
      </c>
      <c r="L34" s="11">
        <f t="shared" si="3"/>
        <v>0.10338580960880411</v>
      </c>
      <c r="M34" s="11">
        <f t="shared" si="9"/>
        <v>-2.2692875641516594</v>
      </c>
      <c r="N34" s="11"/>
      <c r="O34" s="11"/>
    </row>
    <row r="35" spans="2:15" x14ac:dyDescent="0.2">
      <c r="B35" s="1">
        <v>25</v>
      </c>
      <c r="C35" s="19">
        <v>25.8</v>
      </c>
      <c r="D35" s="18">
        <v>3</v>
      </c>
      <c r="E35" s="18"/>
      <c r="F35" s="11">
        <f t="shared" si="0"/>
        <v>2.4669429481018312</v>
      </c>
      <c r="G35" s="11">
        <f t="shared" si="1"/>
        <v>9.9384014085694847E-2</v>
      </c>
      <c r="H35" s="11">
        <f t="shared" si="5"/>
        <v>-2.3087640023407658</v>
      </c>
      <c r="I35" s="11"/>
      <c r="J35" s="11">
        <f t="shared" si="2"/>
        <v>3.9227362681791416</v>
      </c>
      <c r="K35" s="11">
        <f t="shared" si="6"/>
        <v>0</v>
      </c>
      <c r="L35" s="11">
        <f t="shared" si="3"/>
        <v>0.10934452365372939</v>
      </c>
      <c r="M35" s="11">
        <f t="shared" si="9"/>
        <v>-2.2132516140121297</v>
      </c>
      <c r="N35" s="11"/>
      <c r="O35" s="11"/>
    </row>
    <row r="36" spans="2:15" x14ac:dyDescent="0.2">
      <c r="B36" s="1">
        <v>26</v>
      </c>
      <c r="C36" s="19">
        <v>26.2</v>
      </c>
      <c r="D36" s="18">
        <v>0</v>
      </c>
      <c r="E36" s="18"/>
      <c r="F36" s="11">
        <f t="shared" si="0"/>
        <v>2.6639402763986784</v>
      </c>
      <c r="G36" s="11">
        <f t="shared" si="1"/>
        <v>0.28895903627670588</v>
      </c>
      <c r="H36" s="11">
        <f t="shared" si="5"/>
        <v>-1.2414703439033683</v>
      </c>
      <c r="I36" s="11"/>
      <c r="J36" s="11">
        <f t="shared" si="2"/>
        <v>4.0294104776424522</v>
      </c>
      <c r="K36" s="11">
        <f t="shared" si="6"/>
        <v>0.30994656049768782</v>
      </c>
      <c r="L36" s="11">
        <f t="shared" si="3"/>
        <v>4.1733876469476801E-2</v>
      </c>
      <c r="M36" s="11">
        <f t="shared" si="9"/>
        <v>-1.0450323652541043</v>
      </c>
      <c r="N36" s="11"/>
      <c r="O36" s="11"/>
    </row>
    <row r="37" spans="2:15" x14ac:dyDescent="0.2">
      <c r="B37" s="1">
        <v>27</v>
      </c>
      <c r="C37" s="19">
        <v>28.7</v>
      </c>
      <c r="D37" s="18">
        <v>3</v>
      </c>
      <c r="E37" s="18"/>
      <c r="F37" s="11">
        <f t="shared" si="0"/>
        <v>4.3058420791347656</v>
      </c>
      <c r="G37" s="11">
        <f t="shared" si="1"/>
        <v>9.6575140355890141E-2</v>
      </c>
      <c r="H37" s="11">
        <f t="shared" si="5"/>
        <v>-2.337433917095201</v>
      </c>
      <c r="I37" s="11"/>
      <c r="J37" s="11">
        <f t="shared" si="2"/>
        <v>4.7650670396657855</v>
      </c>
      <c r="K37" s="11">
        <f t="shared" si="6"/>
        <v>0</v>
      </c>
      <c r="L37" s="11">
        <f t="shared" si="3"/>
        <v>9.6476259336875592E-2</v>
      </c>
      <c r="M37" s="11">
        <f t="shared" si="9"/>
        <v>-2.3384583181388505</v>
      </c>
      <c r="N37" s="11"/>
      <c r="O37" s="11"/>
    </row>
    <row r="38" spans="2:15" x14ac:dyDescent="0.2">
      <c r="B38" s="1">
        <v>28</v>
      </c>
      <c r="C38" s="19">
        <v>26.8</v>
      </c>
      <c r="D38" s="18">
        <v>5</v>
      </c>
      <c r="E38" s="18"/>
      <c r="F38" s="11">
        <f t="shared" si="0"/>
        <v>2.9893209878803595</v>
      </c>
      <c r="G38" s="11">
        <f t="shared" si="1"/>
        <v>5.6860772568358399E-2</v>
      </c>
      <c r="H38" s="11">
        <f t="shared" si="5"/>
        <v>-2.867149585648662</v>
      </c>
      <c r="I38" s="11"/>
      <c r="J38" s="11">
        <f t="shared" si="2"/>
        <v>4.1948855104934735</v>
      </c>
      <c r="K38" s="11">
        <f t="shared" si="6"/>
        <v>0</v>
      </c>
      <c r="L38" s="11">
        <f t="shared" si="3"/>
        <v>7.7591744259907044E-2</v>
      </c>
      <c r="M38" s="11">
        <f t="shared" si="9"/>
        <v>-2.5562942458558715</v>
      </c>
      <c r="N38" s="11"/>
      <c r="O38" s="11"/>
    </row>
    <row r="39" spans="2:15" x14ac:dyDescent="0.2">
      <c r="B39" s="1">
        <v>29</v>
      </c>
      <c r="C39" s="19">
        <v>27.5</v>
      </c>
      <c r="D39" s="18">
        <v>0</v>
      </c>
      <c r="E39" s="18"/>
      <c r="F39" s="11">
        <f t="shared" si="0"/>
        <v>3.4194949217155721</v>
      </c>
      <c r="G39" s="11">
        <f t="shared" si="1"/>
        <v>0.24287930267013047</v>
      </c>
      <c r="H39" s="11">
        <f t="shared" si="5"/>
        <v>-1.4151906558670597</v>
      </c>
      <c r="I39" s="11"/>
      <c r="J39" s="11">
        <f t="shared" si="2"/>
        <v>4.3965479425305132</v>
      </c>
      <c r="K39" s="11">
        <f t="shared" si="6"/>
        <v>0.30994656049768782</v>
      </c>
      <c r="L39" s="11">
        <f t="shared" si="3"/>
        <v>3.4824749378357063E-2</v>
      </c>
      <c r="M39" s="11">
        <f t="shared" si="9"/>
        <v>-1.0648739516706891</v>
      </c>
      <c r="N39" s="11"/>
      <c r="O39" s="11"/>
    </row>
    <row r="40" spans="2:15" x14ac:dyDescent="0.2">
      <c r="B40" s="1">
        <v>30</v>
      </c>
      <c r="C40" s="19">
        <v>24.9</v>
      </c>
      <c r="D40" s="18">
        <v>0</v>
      </c>
      <c r="E40" s="18"/>
      <c r="F40" s="11">
        <f t="shared" si="0"/>
        <v>2.0753292397517833</v>
      </c>
      <c r="G40" s="11">
        <f t="shared" si="1"/>
        <v>0.34013457111731304</v>
      </c>
      <c r="H40" s="11">
        <f t="shared" si="5"/>
        <v>-1.0784139422751986</v>
      </c>
      <c r="I40" s="11"/>
      <c r="J40" s="11">
        <f t="shared" si="2"/>
        <v>3.6929311381487548</v>
      </c>
      <c r="K40" s="11">
        <f t="shared" si="6"/>
        <v>0.30994656049768782</v>
      </c>
      <c r="L40" s="11">
        <f t="shared" si="3"/>
        <v>4.9626115017237571E-2</v>
      </c>
      <c r="M40" s="11">
        <f t="shared" si="9"/>
        <v>-1.0228389650478067</v>
      </c>
      <c r="N40" s="11"/>
      <c r="O40" s="11"/>
    </row>
    <row r="41" spans="2:15" x14ac:dyDescent="0.2">
      <c r="B41" s="1">
        <v>31</v>
      </c>
      <c r="C41" s="19">
        <v>29.3</v>
      </c>
      <c r="D41" s="18">
        <v>4</v>
      </c>
      <c r="E41" s="18"/>
      <c r="F41" s="11">
        <f t="shared" si="0"/>
        <v>4.8317690196330947</v>
      </c>
      <c r="G41" s="11">
        <f t="shared" si="1"/>
        <v>7.7077664590096281E-2</v>
      </c>
      <c r="H41" s="11">
        <f t="shared" si="5"/>
        <v>-2.5629417344147489</v>
      </c>
      <c r="I41" s="11"/>
      <c r="J41" s="11">
        <f t="shared" si="2"/>
        <v>4.9607531404741003</v>
      </c>
      <c r="K41" s="11">
        <f t="shared" si="6"/>
        <v>0</v>
      </c>
      <c r="L41" s="11">
        <f t="shared" si="3"/>
        <v>9.0584550842607317E-2</v>
      </c>
      <c r="M41" s="11">
        <f t="shared" si="9"/>
        <v>-2.4014716009744999</v>
      </c>
      <c r="N41" s="11"/>
      <c r="O41" s="11"/>
    </row>
    <row r="42" spans="2:15" x14ac:dyDescent="0.2">
      <c r="B42" s="1">
        <v>32</v>
      </c>
      <c r="C42" s="19">
        <v>25.8</v>
      </c>
      <c r="D42" s="18">
        <v>0</v>
      </c>
      <c r="E42" s="18"/>
      <c r="F42" s="11">
        <f t="shared" si="0"/>
        <v>2.4669429481018312</v>
      </c>
      <c r="G42" s="11">
        <f t="shared" si="1"/>
        <v>0.30418994929580362</v>
      </c>
      <c r="H42" s="11">
        <f t="shared" si="5"/>
        <v>-1.190102939493028</v>
      </c>
      <c r="I42" s="11"/>
      <c r="J42" s="11">
        <f t="shared" si="2"/>
        <v>3.9227362681791416</v>
      </c>
      <c r="K42" s="11">
        <f t="shared" si="6"/>
        <v>0.30994656049768782</v>
      </c>
      <c r="L42" s="11">
        <f t="shared" si="3"/>
        <v>4.4054834631789205E-2</v>
      </c>
      <c r="M42" s="11">
        <f t="shared" si="9"/>
        <v>-1.0384544248124081</v>
      </c>
      <c r="N42" s="11"/>
      <c r="O42" s="11"/>
    </row>
    <row r="43" spans="2:15" x14ac:dyDescent="0.2">
      <c r="B43" s="1">
        <v>33</v>
      </c>
      <c r="C43" s="19">
        <v>25.7</v>
      </c>
      <c r="D43" s="18">
        <v>0</v>
      </c>
      <c r="E43" s="18"/>
      <c r="F43" s="11">
        <f t="shared" ref="F43:F74" si="10">EXP($G$5+$G$6*C43)</f>
        <v>2.4200133475185268</v>
      </c>
      <c r="G43" s="11">
        <f t="shared" ref="G43:G74" si="11">_xlfn.GAMMA(D43+1/$G$7)/_xlfn.GAMMA(D43+1)/_xlfn.GAMMA(1/$G$7)*((F43*$G$7)^D43)/((1+F43*$G$7)^(D43+1/$G$7))</f>
        <v>0.30807149683670509</v>
      </c>
      <c r="H43" s="11">
        <f t="shared" si="5"/>
        <v>-1.1774233903604578</v>
      </c>
      <c r="I43" s="11"/>
      <c r="J43" s="11">
        <f t="shared" ref="J43:J74" si="12">EXP($L$5+$L$6*C43)</f>
        <v>3.8965119334928144</v>
      </c>
      <c r="K43" s="11">
        <f t="shared" si="6"/>
        <v>0.30994656049768782</v>
      </c>
      <c r="L43" s="11">
        <f t="shared" ref="L43:L74" si="13">(1-$L$4)*_xlfn.GAMMA(D43+1/$L$7)/_xlfn.GAMMA(D43+1)/_xlfn.GAMMA(1/$L$7)*((J43*$L$7)^D43)/((1+J43*$L$7)^(D43+1/$L$7))</f>
        <v>4.4649828781265097E-2</v>
      </c>
      <c r="M43" s="11">
        <f t="shared" si="9"/>
        <v>-1.0367750679123351</v>
      </c>
      <c r="N43" s="11"/>
      <c r="O43" s="11"/>
    </row>
    <row r="44" spans="2:15" x14ac:dyDescent="0.2">
      <c r="B44" s="1">
        <v>34</v>
      </c>
      <c r="C44" s="19">
        <v>25.7</v>
      </c>
      <c r="D44" s="18">
        <v>8</v>
      </c>
      <c r="E44" s="18"/>
      <c r="F44" s="11">
        <f t="shared" si="10"/>
        <v>2.4200133475185268</v>
      </c>
      <c r="G44" s="11">
        <f t="shared" si="11"/>
        <v>1.8598297470943326E-2</v>
      </c>
      <c r="H44" s="11">
        <f t="shared" si="5"/>
        <v>-3.9846852362727088</v>
      </c>
      <c r="I44" s="11"/>
      <c r="J44" s="11">
        <f t="shared" si="12"/>
        <v>3.8965119334928144</v>
      </c>
      <c r="K44" s="11">
        <f t="shared" si="6"/>
        <v>0</v>
      </c>
      <c r="L44" s="11">
        <f t="shared" si="13"/>
        <v>2.6316734932895023E-2</v>
      </c>
      <c r="M44" s="11">
        <f t="shared" si="9"/>
        <v>-3.6375502329217504</v>
      </c>
      <c r="N44" s="11"/>
      <c r="O44" s="11"/>
    </row>
    <row r="45" spans="2:15" x14ac:dyDescent="0.2">
      <c r="B45" s="1">
        <v>35</v>
      </c>
      <c r="C45" s="19">
        <v>26.7</v>
      </c>
      <c r="D45" s="18">
        <v>5</v>
      </c>
      <c r="E45" s="18"/>
      <c r="F45" s="11">
        <f t="shared" si="10"/>
        <v>2.9324539897665747</v>
      </c>
      <c r="G45" s="11">
        <f t="shared" si="11"/>
        <v>5.6341960928309495E-2</v>
      </c>
      <c r="H45" s="11">
        <f t="shared" si="5"/>
        <v>-2.8763157118802902</v>
      </c>
      <c r="I45" s="11"/>
      <c r="J45" s="11">
        <f t="shared" si="12"/>
        <v>4.1668417996556135</v>
      </c>
      <c r="K45" s="11">
        <f t="shared" si="6"/>
        <v>0</v>
      </c>
      <c r="L45" s="11">
        <f t="shared" si="13"/>
        <v>7.7381079780767623E-2</v>
      </c>
      <c r="M45" s="11">
        <f t="shared" si="9"/>
        <v>-2.5590129755454654</v>
      </c>
      <c r="N45" s="11"/>
      <c r="O45" s="11"/>
    </row>
    <row r="46" spans="2:15" x14ac:dyDescent="0.2">
      <c r="B46" s="1">
        <v>36</v>
      </c>
      <c r="C46" s="19">
        <v>23.7</v>
      </c>
      <c r="D46" s="18">
        <v>0</v>
      </c>
      <c r="E46" s="18"/>
      <c r="F46" s="11">
        <f t="shared" si="10"/>
        <v>1.6481277450019898</v>
      </c>
      <c r="G46" s="11">
        <f t="shared" si="11"/>
        <v>0.39123686746687397</v>
      </c>
      <c r="H46" s="11">
        <f t="shared" si="5"/>
        <v>-0.93844210327098554</v>
      </c>
      <c r="I46" s="11"/>
      <c r="J46" s="11">
        <f t="shared" si="12"/>
        <v>3.4073285144113208</v>
      </c>
      <c r="K46" s="11">
        <f t="shared" si="6"/>
        <v>0.30994656049768782</v>
      </c>
      <c r="L46" s="11">
        <f t="shared" si="13"/>
        <v>5.7830062203519217E-2</v>
      </c>
      <c r="M46" s="11">
        <f t="shared" si="9"/>
        <v>-1.000279528643762</v>
      </c>
      <c r="N46" s="11"/>
      <c r="O46" s="11"/>
    </row>
    <row r="47" spans="2:15" x14ac:dyDescent="0.2">
      <c r="B47" s="1">
        <v>37</v>
      </c>
      <c r="C47" s="19">
        <v>26.8</v>
      </c>
      <c r="D47" s="18">
        <v>0</v>
      </c>
      <c r="E47" s="18"/>
      <c r="F47" s="11">
        <f t="shared" si="10"/>
        <v>2.9893209878803595</v>
      </c>
      <c r="G47" s="11">
        <f t="shared" si="11"/>
        <v>0.2670275006540202</v>
      </c>
      <c r="H47" s="11">
        <f t="shared" si="5"/>
        <v>-1.3204036271816944</v>
      </c>
      <c r="I47" s="11"/>
      <c r="J47" s="11">
        <f t="shared" si="12"/>
        <v>4.1948855104934735</v>
      </c>
      <c r="K47" s="11">
        <f t="shared" si="6"/>
        <v>0.30994656049768782</v>
      </c>
      <c r="L47" s="11">
        <f t="shared" si="13"/>
        <v>3.8426552154731265E-2</v>
      </c>
      <c r="M47" s="11">
        <f t="shared" si="9"/>
        <v>-1.0544812107693848</v>
      </c>
      <c r="N47" s="11"/>
      <c r="O47" s="11"/>
    </row>
    <row r="48" spans="2:15" x14ac:dyDescent="0.2">
      <c r="B48" s="1">
        <v>38</v>
      </c>
      <c r="C48" s="19">
        <v>27.5</v>
      </c>
      <c r="D48" s="18">
        <v>6</v>
      </c>
      <c r="E48" s="18"/>
      <c r="F48" s="11">
        <f t="shared" si="10"/>
        <v>3.4194949217155721</v>
      </c>
      <c r="G48" s="11">
        <f t="shared" si="11"/>
        <v>4.668302363761425E-2</v>
      </c>
      <c r="H48" s="11">
        <f t="shared" si="5"/>
        <v>-3.0643746999336976</v>
      </c>
      <c r="I48" s="11"/>
      <c r="J48" s="11">
        <f t="shared" si="12"/>
        <v>4.3965479425305132</v>
      </c>
      <c r="K48" s="11">
        <f t="shared" si="6"/>
        <v>0</v>
      </c>
      <c r="L48" s="11">
        <f t="shared" si="13"/>
        <v>6.1889149115932948E-2</v>
      </c>
      <c r="M48" s="11">
        <f t="shared" si="9"/>
        <v>-2.7824104116541375</v>
      </c>
      <c r="N48" s="11"/>
      <c r="O48" s="11"/>
    </row>
    <row r="49" spans="2:15" x14ac:dyDescent="0.2">
      <c r="B49" s="1">
        <v>39</v>
      </c>
      <c r="C49" s="19">
        <v>23.4</v>
      </c>
      <c r="D49" s="18">
        <v>0</v>
      </c>
      <c r="E49" s="18"/>
      <c r="F49" s="11">
        <f t="shared" si="10"/>
        <v>1.5558468210482095</v>
      </c>
      <c r="G49" s="11">
        <f t="shared" si="11"/>
        <v>0.40448690693427236</v>
      </c>
      <c r="H49" s="11">
        <f t="shared" si="5"/>
        <v>-0.90513591152594863</v>
      </c>
      <c r="I49" s="11"/>
      <c r="J49" s="11">
        <f t="shared" si="12"/>
        <v>3.3394481689783202</v>
      </c>
      <c r="K49" s="11">
        <f t="shared" si="6"/>
        <v>0.30994656049768782</v>
      </c>
      <c r="L49" s="11">
        <f t="shared" si="13"/>
        <v>6.0022971887767382E-2</v>
      </c>
      <c r="M49" s="11">
        <f t="shared" si="9"/>
        <v>-0.99433462163856978</v>
      </c>
      <c r="N49" s="11"/>
      <c r="O49" s="11"/>
    </row>
    <row r="50" spans="2:15" x14ac:dyDescent="0.2">
      <c r="B50" s="1">
        <v>40</v>
      </c>
      <c r="C50" s="19">
        <v>27.9</v>
      </c>
      <c r="D50" s="18">
        <v>6</v>
      </c>
      <c r="E50" s="18"/>
      <c r="F50" s="11">
        <f t="shared" si="10"/>
        <v>3.6925581330966559</v>
      </c>
      <c r="G50" s="11">
        <f t="shared" si="11"/>
        <v>4.849849960447454E-2</v>
      </c>
      <c r="H50" s="11">
        <f t="shared" si="5"/>
        <v>-3.026222417507443</v>
      </c>
      <c r="I50" s="11"/>
      <c r="J50" s="11">
        <f t="shared" si="12"/>
        <v>4.5161069044575379</v>
      </c>
      <c r="K50" s="11">
        <f t="shared" si="6"/>
        <v>0</v>
      </c>
      <c r="L50" s="11">
        <f t="shared" si="13"/>
        <v>6.312924503123625E-2</v>
      </c>
      <c r="M50" s="11">
        <f t="shared" si="9"/>
        <v>-2.7625711456280757</v>
      </c>
      <c r="N50" s="11"/>
      <c r="O50" s="11"/>
    </row>
    <row r="51" spans="2:15" x14ac:dyDescent="0.2">
      <c r="B51" s="1">
        <v>41</v>
      </c>
      <c r="C51" s="19">
        <v>27.5</v>
      </c>
      <c r="D51" s="18">
        <v>3</v>
      </c>
      <c r="E51" s="18"/>
      <c r="F51" s="11">
        <f t="shared" si="10"/>
        <v>3.4194949217155721</v>
      </c>
      <c r="G51" s="11">
        <f t="shared" si="11"/>
        <v>0.10017710435563586</v>
      </c>
      <c r="H51" s="11">
        <f t="shared" si="5"/>
        <v>-2.3008156158861</v>
      </c>
      <c r="I51" s="11"/>
      <c r="J51" s="11">
        <f t="shared" si="12"/>
        <v>4.3965479425305132</v>
      </c>
      <c r="K51" s="11">
        <f t="shared" si="6"/>
        <v>0</v>
      </c>
      <c r="L51" s="11">
        <f t="shared" si="13"/>
        <v>0.10243576885584002</v>
      </c>
      <c r="M51" s="11">
        <f t="shared" si="9"/>
        <v>-2.2785193221367868</v>
      </c>
      <c r="N51" s="11"/>
      <c r="O51" s="11"/>
    </row>
    <row r="52" spans="2:15" x14ac:dyDescent="0.2">
      <c r="B52" s="1">
        <v>42</v>
      </c>
      <c r="C52" s="19">
        <v>26.1</v>
      </c>
      <c r="D52" s="18">
        <v>5</v>
      </c>
      <c r="E52" s="18"/>
      <c r="F52" s="11">
        <f t="shared" si="10"/>
        <v>2.6132631201858194</v>
      </c>
      <c r="G52" s="11">
        <f t="shared" si="11"/>
        <v>5.2881991159270808E-2</v>
      </c>
      <c r="H52" s="11">
        <f t="shared" si="5"/>
        <v>-2.9396924298497522</v>
      </c>
      <c r="I52" s="11"/>
      <c r="J52" s="11">
        <f t="shared" si="12"/>
        <v>4.0024730029487134</v>
      </c>
      <c r="K52" s="11">
        <f t="shared" si="6"/>
        <v>0</v>
      </c>
      <c r="L52" s="11">
        <f t="shared" si="13"/>
        <v>7.5965685142944772E-2</v>
      </c>
      <c r="M52" s="11">
        <f t="shared" si="9"/>
        <v>-2.5774735519347574</v>
      </c>
      <c r="N52" s="11"/>
      <c r="O52" s="11"/>
    </row>
    <row r="53" spans="2:15" x14ac:dyDescent="0.2">
      <c r="B53" s="1">
        <v>43</v>
      </c>
      <c r="C53" s="19">
        <v>27.7</v>
      </c>
      <c r="D53" s="18">
        <v>6</v>
      </c>
      <c r="E53" s="18"/>
      <c r="F53" s="11">
        <f t="shared" si="10"/>
        <v>3.5534045342830809</v>
      </c>
      <c r="G53" s="11">
        <f t="shared" si="11"/>
        <v>4.7621323607706531E-2</v>
      </c>
      <c r="H53" s="11">
        <f t="shared" si="5"/>
        <v>-3.0444746431037668</v>
      </c>
      <c r="I53" s="11"/>
      <c r="J53" s="11">
        <f t="shared" si="12"/>
        <v>4.4559264490160331</v>
      </c>
      <c r="K53" s="11">
        <f t="shared" si="6"/>
        <v>0</v>
      </c>
      <c r="L53" s="11">
        <f t="shared" si="13"/>
        <v>6.2520292719887294E-2</v>
      </c>
      <c r="M53" s="11">
        <f t="shared" si="9"/>
        <v>-2.7722640914198715</v>
      </c>
      <c r="N53" s="11"/>
      <c r="O53" s="11"/>
    </row>
    <row r="54" spans="2:15" x14ac:dyDescent="0.2">
      <c r="B54" s="1">
        <v>44</v>
      </c>
      <c r="C54" s="19">
        <v>30</v>
      </c>
      <c r="D54" s="18">
        <v>5</v>
      </c>
      <c r="E54" s="18"/>
      <c r="F54" s="11">
        <f t="shared" si="10"/>
        <v>5.5270777853981583</v>
      </c>
      <c r="G54" s="11">
        <f t="shared" si="11"/>
        <v>6.3473856870614631E-2</v>
      </c>
      <c r="H54" s="11">
        <f t="shared" si="5"/>
        <v>-2.7571271606813337</v>
      </c>
      <c r="I54" s="11"/>
      <c r="J54" s="11">
        <f t="shared" si="12"/>
        <v>5.1992334376218778</v>
      </c>
      <c r="K54" s="11">
        <f t="shared" si="6"/>
        <v>0</v>
      </c>
      <c r="L54" s="11">
        <f t="shared" si="13"/>
        <v>8.0206106934922167E-2</v>
      </c>
      <c r="M54" s="11">
        <f t="shared" si="9"/>
        <v>-2.5231556206879269</v>
      </c>
      <c r="N54" s="11"/>
      <c r="O54" s="11"/>
    </row>
    <row r="55" spans="2:15" x14ac:dyDescent="0.2">
      <c r="B55" s="1">
        <v>45</v>
      </c>
      <c r="C55" s="19">
        <v>28.5</v>
      </c>
      <c r="D55" s="18">
        <v>9</v>
      </c>
      <c r="E55" s="18"/>
      <c r="F55" s="11">
        <f t="shared" si="10"/>
        <v>4.1435769502897806</v>
      </c>
      <c r="G55" s="11">
        <f t="shared" si="11"/>
        <v>2.7058613170365897E-2</v>
      </c>
      <c r="H55" s="11">
        <f t="shared" si="5"/>
        <v>-3.6097499077240829</v>
      </c>
      <c r="I55" s="11"/>
      <c r="J55" s="11">
        <f t="shared" si="12"/>
        <v>4.7015690067973992</v>
      </c>
      <c r="K55" s="11">
        <f t="shared" si="6"/>
        <v>0</v>
      </c>
      <c r="L55" s="11">
        <f t="shared" si="13"/>
        <v>2.6600236114757085E-2</v>
      </c>
      <c r="M55" s="11">
        <f t="shared" si="9"/>
        <v>-3.6268351867392523</v>
      </c>
      <c r="N55" s="11"/>
      <c r="O55" s="11"/>
    </row>
    <row r="56" spans="2:15" x14ac:dyDescent="0.2">
      <c r="B56" s="1">
        <v>46</v>
      </c>
      <c r="C56" s="19">
        <v>28.9</v>
      </c>
      <c r="D56" s="18">
        <v>4</v>
      </c>
      <c r="E56" s="18"/>
      <c r="F56" s="11">
        <f t="shared" si="10"/>
        <v>4.4744616144152962</v>
      </c>
      <c r="G56" s="11">
        <f t="shared" si="11"/>
        <v>7.7706110002180334E-2</v>
      </c>
      <c r="H56" s="11">
        <f t="shared" si="5"/>
        <v>-2.5548213888934717</v>
      </c>
      <c r="I56" s="11"/>
      <c r="J56" s="11">
        <f t="shared" si="12"/>
        <v>4.8294226586234803</v>
      </c>
      <c r="K56" s="11">
        <f t="shared" si="6"/>
        <v>0</v>
      </c>
      <c r="L56" s="11">
        <f t="shared" si="13"/>
        <v>9.1580420026132828E-2</v>
      </c>
      <c r="M56" s="11">
        <f t="shared" si="9"/>
        <v>-2.3905377853241681</v>
      </c>
      <c r="N56" s="11"/>
      <c r="O56" s="11"/>
    </row>
    <row r="57" spans="2:15" x14ac:dyDescent="0.2">
      <c r="B57" s="1">
        <v>47</v>
      </c>
      <c r="C57" s="19">
        <v>28.2</v>
      </c>
      <c r="D57" s="18">
        <v>6</v>
      </c>
      <c r="E57" s="18"/>
      <c r="F57" s="11">
        <f t="shared" si="10"/>
        <v>3.9115724162930139</v>
      </c>
      <c r="G57" s="11">
        <f t="shared" si="11"/>
        <v>4.9694966519272361E-2</v>
      </c>
      <c r="H57" s="11">
        <f t="shared" si="5"/>
        <v>-3.0018516282866661</v>
      </c>
      <c r="I57" s="11"/>
      <c r="J57" s="11">
        <f t="shared" si="12"/>
        <v>4.6079049744304958</v>
      </c>
      <c r="K57" s="11">
        <f t="shared" si="6"/>
        <v>0</v>
      </c>
      <c r="L57" s="11">
        <f t="shared" si="13"/>
        <v>6.3999424582425399E-2</v>
      </c>
      <c r="M57" s="11">
        <f t="shared" si="9"/>
        <v>-2.7488811865624867</v>
      </c>
      <c r="N57" s="11"/>
      <c r="O57" s="11"/>
    </row>
    <row r="58" spans="2:15" x14ac:dyDescent="0.2">
      <c r="B58" s="1">
        <v>48</v>
      </c>
      <c r="C58" s="19">
        <v>25</v>
      </c>
      <c r="D58" s="18">
        <v>4</v>
      </c>
      <c r="E58" s="18"/>
      <c r="F58" s="11">
        <f t="shared" si="10"/>
        <v>2.1155746261668114</v>
      </c>
      <c r="G58" s="11">
        <f t="shared" si="11"/>
        <v>6.5866602704170094E-2</v>
      </c>
      <c r="H58" s="11">
        <f t="shared" si="5"/>
        <v>-2.7201237534274858</v>
      </c>
      <c r="I58" s="11"/>
      <c r="J58" s="11">
        <f t="shared" si="12"/>
        <v>3.7177853317951111</v>
      </c>
      <c r="K58" s="11">
        <f t="shared" si="6"/>
        <v>0</v>
      </c>
      <c r="L58" s="11">
        <f t="shared" si="13"/>
        <v>9.4414993525014548E-2</v>
      </c>
      <c r="M58" s="11">
        <f t="shared" si="9"/>
        <v>-2.3600553887286484</v>
      </c>
      <c r="N58" s="11"/>
      <c r="O58" s="11"/>
    </row>
    <row r="59" spans="2:15" x14ac:dyDescent="0.2">
      <c r="B59" s="1">
        <v>49</v>
      </c>
      <c r="C59" s="19">
        <v>28.5</v>
      </c>
      <c r="D59" s="18">
        <v>3</v>
      </c>
      <c r="E59" s="18"/>
      <c r="F59" s="11">
        <f t="shared" si="10"/>
        <v>4.1435769502897806</v>
      </c>
      <c r="G59" s="11">
        <f t="shared" si="11"/>
        <v>9.7379242516820813E-2</v>
      </c>
      <c r="H59" s="11">
        <f t="shared" si="5"/>
        <v>-2.3291422068897849</v>
      </c>
      <c r="I59" s="11"/>
      <c r="J59" s="11">
        <f t="shared" si="12"/>
        <v>4.7015690067973992</v>
      </c>
      <c r="K59" s="11">
        <f t="shared" si="6"/>
        <v>0</v>
      </c>
      <c r="L59" s="11">
        <f t="shared" si="13"/>
        <v>9.752237873057476E-2</v>
      </c>
      <c r="M59" s="11">
        <f t="shared" si="9"/>
        <v>-2.3276734018734775</v>
      </c>
      <c r="N59" s="11"/>
      <c r="O59" s="11"/>
    </row>
    <row r="60" spans="2:15" x14ac:dyDescent="0.2">
      <c r="B60" s="1">
        <v>50</v>
      </c>
      <c r="C60" s="19">
        <v>30.3</v>
      </c>
      <c r="D60" s="18">
        <v>3</v>
      </c>
      <c r="E60" s="18"/>
      <c r="F60" s="11">
        <f t="shared" si="10"/>
        <v>5.8549017317538334</v>
      </c>
      <c r="G60" s="11">
        <f t="shared" si="11"/>
        <v>8.7876892789641725E-2</v>
      </c>
      <c r="H60" s="11">
        <f t="shared" si="5"/>
        <v>-2.4318183895141008</v>
      </c>
      <c r="I60" s="11"/>
      <c r="J60" s="11">
        <f t="shared" si="12"/>
        <v>5.3049172943174447</v>
      </c>
      <c r="K60" s="11">
        <f t="shared" si="6"/>
        <v>0</v>
      </c>
      <c r="L60" s="11">
        <f t="shared" si="13"/>
        <v>8.7498677333952071E-2</v>
      </c>
      <c r="M60" s="11">
        <f t="shared" si="9"/>
        <v>-2.436131601916224</v>
      </c>
      <c r="N60" s="11"/>
      <c r="O60" s="11"/>
    </row>
    <row r="61" spans="2:15" x14ac:dyDescent="0.2">
      <c r="B61" s="1">
        <v>51</v>
      </c>
      <c r="C61" s="19">
        <v>24.7</v>
      </c>
      <c r="D61" s="18">
        <v>5</v>
      </c>
      <c r="E61" s="18"/>
      <c r="F61" s="11">
        <f t="shared" si="10"/>
        <v>1.9971207127563486</v>
      </c>
      <c r="G61" s="11">
        <f t="shared" si="11"/>
        <v>4.2971275520211995E-2</v>
      </c>
      <c r="H61" s="11">
        <f t="shared" si="5"/>
        <v>-3.1472233976653028</v>
      </c>
      <c r="I61" s="11"/>
      <c r="J61" s="11">
        <f t="shared" si="12"/>
        <v>3.6437201069420873</v>
      </c>
      <c r="K61" s="11">
        <f t="shared" si="6"/>
        <v>0</v>
      </c>
      <c r="L61" s="11">
        <f t="shared" si="13"/>
        <v>7.172891497076242E-2</v>
      </c>
      <c r="M61" s="11">
        <f t="shared" si="9"/>
        <v>-2.6348613355333805</v>
      </c>
      <c r="N61" s="11"/>
      <c r="O61" s="11"/>
    </row>
    <row r="62" spans="2:15" x14ac:dyDescent="0.2">
      <c r="B62" s="1">
        <v>52</v>
      </c>
      <c r="C62" s="19">
        <v>27.7</v>
      </c>
      <c r="D62" s="18">
        <v>5</v>
      </c>
      <c r="E62" s="18"/>
      <c r="F62" s="11">
        <f t="shared" si="10"/>
        <v>3.5534045342830809</v>
      </c>
      <c r="G62" s="11">
        <f t="shared" si="11"/>
        <v>6.0709593404150185E-2</v>
      </c>
      <c r="H62" s="11">
        <f t="shared" si="5"/>
        <v>-2.8016535472077959</v>
      </c>
      <c r="I62" s="11"/>
      <c r="J62" s="11">
        <f t="shared" si="12"/>
        <v>4.4559264490160331</v>
      </c>
      <c r="K62" s="11">
        <f t="shared" si="6"/>
        <v>0</v>
      </c>
      <c r="L62" s="11">
        <f t="shared" si="13"/>
        <v>7.9148706638569918E-2</v>
      </c>
      <c r="M62" s="11">
        <f t="shared" si="9"/>
        <v>-2.5364268334257711</v>
      </c>
      <c r="N62" s="11"/>
      <c r="O62" s="11"/>
    </row>
    <row r="63" spans="2:15" x14ac:dyDescent="0.2">
      <c r="B63" s="1">
        <v>53</v>
      </c>
      <c r="C63" s="19">
        <v>27.4</v>
      </c>
      <c r="D63" s="18">
        <v>6</v>
      </c>
      <c r="E63" s="18"/>
      <c r="F63" s="11">
        <f t="shared" si="10"/>
        <v>3.3544445600944299</v>
      </c>
      <c r="G63" s="11">
        <f t="shared" si="11"/>
        <v>4.6191733562306866E-2</v>
      </c>
      <c r="H63" s="11">
        <f t="shared" si="5"/>
        <v>-3.074954424126624</v>
      </c>
      <c r="I63" s="11"/>
      <c r="J63" s="11">
        <f t="shared" si="12"/>
        <v>4.3671560750107217</v>
      </c>
      <c r="K63" s="11">
        <f t="shared" si="6"/>
        <v>0</v>
      </c>
      <c r="L63" s="11">
        <f t="shared" si="13"/>
        <v>6.1565498002295403E-2</v>
      </c>
      <c r="M63" s="11">
        <f t="shared" si="9"/>
        <v>-2.7876536627211204</v>
      </c>
      <c r="N63" s="11"/>
      <c r="O63" s="11"/>
    </row>
    <row r="64" spans="2:15" x14ac:dyDescent="0.2">
      <c r="B64" s="1">
        <v>54</v>
      </c>
      <c r="C64" s="19">
        <v>22.9</v>
      </c>
      <c r="D64" s="18">
        <v>4</v>
      </c>
      <c r="E64" s="18"/>
      <c r="F64" s="11">
        <f t="shared" si="10"/>
        <v>1.4133838160669971</v>
      </c>
      <c r="G64" s="11">
        <f t="shared" si="11"/>
        <v>4.8044116891148202E-2</v>
      </c>
      <c r="H64" s="11">
        <f t="shared" si="5"/>
        <v>-3.0356355882908508</v>
      </c>
      <c r="I64" s="11"/>
      <c r="J64" s="11">
        <f t="shared" si="12"/>
        <v>3.229306052064965</v>
      </c>
      <c r="K64" s="11">
        <f t="shared" si="6"/>
        <v>0</v>
      </c>
      <c r="L64" s="11">
        <f t="shared" si="13"/>
        <v>9.0640050443327264E-2</v>
      </c>
      <c r="M64" s="11">
        <f t="shared" si="9"/>
        <v>-2.4008591057386304</v>
      </c>
      <c r="N64" s="11"/>
      <c r="O64" s="11"/>
    </row>
    <row r="65" spans="2:15" x14ac:dyDescent="0.2">
      <c r="B65" s="1">
        <v>55</v>
      </c>
      <c r="C65" s="19">
        <v>25.7</v>
      </c>
      <c r="D65" s="18">
        <v>5</v>
      </c>
      <c r="E65" s="18"/>
      <c r="F65" s="11">
        <f t="shared" si="10"/>
        <v>2.4200133475185268</v>
      </c>
      <c r="G65" s="11">
        <f t="shared" si="11"/>
        <v>5.0276765303343844E-2</v>
      </c>
      <c r="H65" s="11">
        <f t="shared" si="5"/>
        <v>-2.9902122309941905</v>
      </c>
      <c r="I65" s="11"/>
      <c r="J65" s="11">
        <f t="shared" si="12"/>
        <v>3.8965119334928144</v>
      </c>
      <c r="K65" s="11">
        <f t="shared" si="6"/>
        <v>0</v>
      </c>
      <c r="L65" s="11">
        <f t="shared" si="13"/>
        <v>7.4883155084209077E-2</v>
      </c>
      <c r="M65" s="11">
        <f t="shared" si="9"/>
        <v>-2.5918263124946797</v>
      </c>
      <c r="N65" s="11"/>
      <c r="O65" s="11"/>
    </row>
    <row r="66" spans="2:15" x14ac:dyDescent="0.2">
      <c r="B66" s="1">
        <v>56</v>
      </c>
      <c r="C66" s="19">
        <v>28.3</v>
      </c>
      <c r="D66" s="18">
        <v>15</v>
      </c>
      <c r="E66" s="18"/>
      <c r="F66" s="11">
        <f t="shared" si="10"/>
        <v>3.9874267628558298</v>
      </c>
      <c r="G66" s="11">
        <f t="shared" si="11"/>
        <v>7.314745232957112E-3</v>
      </c>
      <c r="H66" s="11">
        <f t="shared" si="5"/>
        <v>-4.9178630731470294</v>
      </c>
      <c r="I66" s="11"/>
      <c r="J66" s="11">
        <f t="shared" si="12"/>
        <v>4.6389171320511533</v>
      </c>
      <c r="K66" s="11">
        <f t="shared" si="6"/>
        <v>0</v>
      </c>
      <c r="L66" s="11">
        <f t="shared" si="13"/>
        <v>2.2375304005455257E-3</v>
      </c>
      <c r="M66" s="11">
        <f t="shared" si="9"/>
        <v>-6.1023825210715748</v>
      </c>
      <c r="N66" s="11"/>
      <c r="O66" s="11"/>
    </row>
    <row r="67" spans="2:15" x14ac:dyDescent="0.2">
      <c r="B67" s="1">
        <v>57</v>
      </c>
      <c r="C67" s="19">
        <v>27.2</v>
      </c>
      <c r="D67" s="18">
        <v>3</v>
      </c>
      <c r="E67" s="18"/>
      <c r="F67" s="11">
        <f t="shared" si="10"/>
        <v>3.2280327296688069</v>
      </c>
      <c r="G67" s="11">
        <f t="shared" si="11"/>
        <v>0.10057582218418828</v>
      </c>
      <c r="H67" s="11">
        <f t="shared" si="5"/>
        <v>-2.2968433863431263</v>
      </c>
      <c r="I67" s="11"/>
      <c r="J67" s="11">
        <f t="shared" si="12"/>
        <v>4.3089604992330823</v>
      </c>
      <c r="K67" s="11">
        <f t="shared" si="6"/>
        <v>0</v>
      </c>
      <c r="L67" s="11">
        <f t="shared" si="13"/>
        <v>0.10379617193016626</v>
      </c>
      <c r="M67" s="11">
        <f t="shared" si="9"/>
        <v>-2.2653261882158953</v>
      </c>
      <c r="N67" s="11"/>
      <c r="O67" s="11"/>
    </row>
    <row r="68" spans="2:15" x14ac:dyDescent="0.2">
      <c r="B68" s="1">
        <v>58</v>
      </c>
      <c r="C68" s="19">
        <v>26.2</v>
      </c>
      <c r="D68" s="18">
        <v>3</v>
      </c>
      <c r="E68" s="18"/>
      <c r="F68" s="11">
        <f t="shared" si="10"/>
        <v>2.6639402763986784</v>
      </c>
      <c r="G68" s="11">
        <f t="shared" si="11"/>
        <v>0.10025768891355963</v>
      </c>
      <c r="H68" s="11">
        <f t="shared" si="5"/>
        <v>-2.3000115183444372</v>
      </c>
      <c r="I68" s="11"/>
      <c r="J68" s="11">
        <f t="shared" si="12"/>
        <v>4.0294104776424522</v>
      </c>
      <c r="K68" s="11">
        <f t="shared" si="6"/>
        <v>0</v>
      </c>
      <c r="L68" s="11">
        <f t="shared" si="13"/>
        <v>0.10790175184081613</v>
      </c>
      <c r="M68" s="11">
        <f t="shared" si="9"/>
        <v>-2.2265341710684186</v>
      </c>
      <c r="N68" s="11"/>
      <c r="O68" s="11"/>
    </row>
    <row r="69" spans="2:15" x14ac:dyDescent="0.2">
      <c r="B69" s="1">
        <v>59</v>
      </c>
      <c r="C69" s="19">
        <v>27.8</v>
      </c>
      <c r="D69" s="18">
        <v>0</v>
      </c>
      <c r="E69" s="18"/>
      <c r="F69" s="11">
        <f t="shared" si="10"/>
        <v>3.6223131854175068</v>
      </c>
      <c r="G69" s="11">
        <f t="shared" si="11"/>
        <v>0.23301462884976087</v>
      </c>
      <c r="H69" s="11">
        <f t="shared" si="5"/>
        <v>-1.456654042624395</v>
      </c>
      <c r="I69" s="11"/>
      <c r="J69" s="11">
        <f t="shared" si="12"/>
        <v>4.4859157595920438</v>
      </c>
      <c r="K69" s="11">
        <f t="shared" si="6"/>
        <v>0.30994656049768782</v>
      </c>
      <c r="L69" s="11">
        <f t="shared" si="13"/>
        <v>3.3363350257650339E-2</v>
      </c>
      <c r="M69" s="11">
        <f t="shared" si="9"/>
        <v>-1.0691217098546872</v>
      </c>
      <c r="N69" s="11"/>
      <c r="O69" s="11"/>
    </row>
    <row r="70" spans="2:15" x14ac:dyDescent="0.2">
      <c r="B70" s="1">
        <v>60</v>
      </c>
      <c r="C70" s="19">
        <v>25.5</v>
      </c>
      <c r="D70" s="18">
        <v>0</v>
      </c>
      <c r="E70" s="18"/>
      <c r="F70" s="11">
        <f t="shared" si="10"/>
        <v>2.3288154423411509</v>
      </c>
      <c r="G70" s="11">
        <f t="shared" si="11"/>
        <v>0.31592098803974211</v>
      </c>
      <c r="H70" s="11">
        <f t="shared" si="5"/>
        <v>-1.152263134508817</v>
      </c>
      <c r="I70" s="11"/>
      <c r="J70" s="11">
        <f t="shared" si="12"/>
        <v>3.8445880380333417</v>
      </c>
      <c r="K70" s="11">
        <f t="shared" si="6"/>
        <v>0.30994656049768782</v>
      </c>
      <c r="L70" s="11">
        <f t="shared" si="13"/>
        <v>4.585770066288198E-2</v>
      </c>
      <c r="M70" s="11">
        <f t="shared" si="9"/>
        <v>-1.0333745275417077</v>
      </c>
      <c r="N70" s="11"/>
      <c r="O70" s="11"/>
    </row>
    <row r="71" spans="2:15" x14ac:dyDescent="0.2">
      <c r="B71" s="1">
        <v>61</v>
      </c>
      <c r="C71" s="19">
        <v>27.1</v>
      </c>
      <c r="D71" s="18">
        <v>0</v>
      </c>
      <c r="E71" s="18"/>
      <c r="F71" s="11">
        <f t="shared" si="10"/>
        <v>3.1666246266602847</v>
      </c>
      <c r="G71" s="11">
        <f t="shared" si="11"/>
        <v>0.25648582904602496</v>
      </c>
      <c r="H71" s="11">
        <f t="shared" si="5"/>
        <v>-1.3606818632814239</v>
      </c>
      <c r="I71" s="11"/>
      <c r="J71" s="11">
        <f t="shared" si="12"/>
        <v>4.2801541725884169</v>
      </c>
      <c r="K71" s="11">
        <f t="shared" si="6"/>
        <v>0.30994656049768782</v>
      </c>
      <c r="L71" s="11">
        <f t="shared" si="13"/>
        <v>3.6849598422579767E-2</v>
      </c>
      <c r="M71" s="11">
        <f t="shared" si="9"/>
        <v>-1.0590181099148621</v>
      </c>
      <c r="N71" s="11"/>
      <c r="O71" s="11"/>
    </row>
    <row r="72" spans="2:15" x14ac:dyDescent="0.2">
      <c r="B72" s="1">
        <v>62</v>
      </c>
      <c r="C72" s="19">
        <v>24.5</v>
      </c>
      <c r="D72" s="18">
        <v>5</v>
      </c>
      <c r="E72" s="18"/>
      <c r="F72" s="11">
        <f t="shared" si="10"/>
        <v>1.9218594644758458</v>
      </c>
      <c r="G72" s="11">
        <f t="shared" si="11"/>
        <v>4.1414601782172579E-2</v>
      </c>
      <c r="H72" s="11">
        <f t="shared" si="5"/>
        <v>-3.1841217602824332</v>
      </c>
      <c r="I72" s="11"/>
      <c r="J72" s="11">
        <f t="shared" si="12"/>
        <v>3.5951648490227703</v>
      </c>
      <c r="K72" s="11">
        <f t="shared" si="6"/>
        <v>0</v>
      </c>
      <c r="L72" s="11">
        <f t="shared" si="13"/>
        <v>7.1027166968429506E-2</v>
      </c>
      <c r="M72" s="11">
        <f t="shared" si="9"/>
        <v>-2.6446928417681348</v>
      </c>
      <c r="N72" s="11"/>
      <c r="O72" s="11"/>
    </row>
    <row r="73" spans="2:15" x14ac:dyDescent="0.2">
      <c r="B73" s="1">
        <v>63</v>
      </c>
      <c r="C73" s="19">
        <v>27</v>
      </c>
      <c r="D73" s="18">
        <v>3</v>
      </c>
      <c r="E73" s="18"/>
      <c r="F73" s="11">
        <f t="shared" si="10"/>
        <v>3.1063847135156473</v>
      </c>
      <c r="G73" s="11">
        <f t="shared" si="11"/>
        <v>0.10071886706517723</v>
      </c>
      <c r="H73" s="11">
        <f t="shared" si="5"/>
        <v>-2.2954221376693442</v>
      </c>
      <c r="I73" s="11"/>
      <c r="J73" s="11">
        <f t="shared" si="12"/>
        <v>4.2515404224259212</v>
      </c>
      <c r="K73" s="11">
        <f t="shared" si="6"/>
        <v>0</v>
      </c>
      <c r="L73" s="11">
        <f t="shared" si="13"/>
        <v>0.10467138626335402</v>
      </c>
      <c r="M73" s="11">
        <f t="shared" si="9"/>
        <v>-2.2569294910704971</v>
      </c>
      <c r="N73" s="11"/>
      <c r="O73" s="11"/>
    </row>
    <row r="74" spans="2:15" x14ac:dyDescent="0.2">
      <c r="B74" s="1">
        <v>64</v>
      </c>
      <c r="C74" s="19">
        <v>26</v>
      </c>
      <c r="D74" s="18">
        <v>5</v>
      </c>
      <c r="E74" s="18"/>
      <c r="F74" s="11">
        <f t="shared" si="10"/>
        <v>2.5635500149258172</v>
      </c>
      <c r="G74" s="11">
        <f t="shared" si="11"/>
        <v>5.2251397894835752E-2</v>
      </c>
      <c r="H74" s="11">
        <f t="shared" si="5"/>
        <v>-2.9516886345269495</v>
      </c>
      <c r="I74" s="11"/>
      <c r="J74" s="11">
        <f t="shared" si="12"/>
        <v>3.9757156110603642</v>
      </c>
      <c r="K74" s="11">
        <f t="shared" si="6"/>
        <v>0</v>
      </c>
      <c r="L74" s="11">
        <f t="shared" si="13"/>
        <v>7.5705206775706899E-2</v>
      </c>
      <c r="M74" s="11">
        <f t="shared" si="9"/>
        <v>-2.5809083391906542</v>
      </c>
      <c r="N74" s="11"/>
      <c r="O74" s="11"/>
    </row>
    <row r="75" spans="2:15" x14ac:dyDescent="0.2">
      <c r="B75" s="1">
        <v>65</v>
      </c>
      <c r="C75" s="19">
        <v>28</v>
      </c>
      <c r="D75" s="18">
        <v>1</v>
      </c>
      <c r="E75" s="18"/>
      <c r="F75" s="11">
        <f t="shared" ref="F75:F106" si="14">EXP($G$5+$G$6*C75)</f>
        <v>3.764165291170622</v>
      </c>
      <c r="G75" s="11">
        <f t="shared" ref="G75:G106" si="15">_xlfn.GAMMA(D75+1/$G$7)/_xlfn.GAMMA(D75+1)/_xlfn.GAMMA(1/$G$7)*((F75*$G$7)^D75)/((1+F75*$G$7)^(D75+1/$G$7))</f>
        <v>0.16526196293595294</v>
      </c>
      <c r="H75" s="11">
        <f t="shared" si="5"/>
        <v>-1.8002234099147427</v>
      </c>
      <c r="I75" s="11"/>
      <c r="J75" s="11">
        <f t="shared" ref="J75:J106" si="16">EXP($L$5+$L$6*C75)</f>
        <v>4.5465012419992066</v>
      </c>
      <c r="K75" s="11">
        <f t="shared" si="6"/>
        <v>0</v>
      </c>
      <c r="L75" s="11">
        <f t="shared" ref="L75:L106" si="17">(1-$L$4)*_xlfn.GAMMA(D75+1/$L$7)/_xlfn.GAMMA(D75+1)/_xlfn.GAMMA(1/$L$7)*((J75*$L$7)^D75)/((1+J75*$L$7)^(D75+1/$L$7))</f>
        <v>6.9836648706644661E-2</v>
      </c>
      <c r="M75" s="11">
        <f t="shared" si="9"/>
        <v>-2.6615963539021696</v>
      </c>
      <c r="N75" s="11"/>
      <c r="O75" s="11"/>
    </row>
    <row r="76" spans="2:15" x14ac:dyDescent="0.2">
      <c r="B76" s="1">
        <v>66</v>
      </c>
      <c r="C76" s="19">
        <v>30</v>
      </c>
      <c r="D76" s="18">
        <v>8</v>
      </c>
      <c r="E76" s="18"/>
      <c r="F76" s="11">
        <f t="shared" si="14"/>
        <v>5.5270777853981583</v>
      </c>
      <c r="G76" s="11">
        <f t="shared" si="15"/>
        <v>3.8634808504616466E-2</v>
      </c>
      <c r="H76" s="11">
        <f t="shared" ref="H76:H139" si="18">LN(G76)</f>
        <v>-3.2536016341349128</v>
      </c>
      <c r="I76" s="11"/>
      <c r="J76" s="11">
        <f t="shared" si="16"/>
        <v>5.1992334376218778</v>
      </c>
      <c r="K76" s="11">
        <f t="shared" ref="K76:K139" si="19">IF(D76=0,$L$4,0)</f>
        <v>0</v>
      </c>
      <c r="L76" s="11">
        <f t="shared" si="17"/>
        <v>4.2568142922819879E-2</v>
      </c>
      <c r="M76" s="11">
        <f t="shared" si="9"/>
        <v>-3.1566491241758543</v>
      </c>
      <c r="N76" s="11"/>
      <c r="O76" s="11"/>
    </row>
    <row r="77" spans="2:15" x14ac:dyDescent="0.2">
      <c r="B77" s="1">
        <v>67</v>
      </c>
      <c r="C77" s="19">
        <v>29</v>
      </c>
      <c r="D77" s="18">
        <v>10</v>
      </c>
      <c r="E77" s="18"/>
      <c r="F77" s="11">
        <f t="shared" si="14"/>
        <v>4.5612316715330206</v>
      </c>
      <c r="G77" s="11">
        <f t="shared" si="15"/>
        <v>2.4154917225665398E-2</v>
      </c>
      <c r="H77" s="11">
        <f t="shared" si="18"/>
        <v>-3.7232673077808354</v>
      </c>
      <c r="I77" s="11"/>
      <c r="J77" s="11">
        <f t="shared" si="16"/>
        <v>4.861925676271869</v>
      </c>
      <c r="K77" s="11">
        <f t="shared" si="19"/>
        <v>0</v>
      </c>
      <c r="L77" s="11">
        <f t="shared" si="17"/>
        <v>2.0183400998359961E-2</v>
      </c>
      <c r="M77" s="11">
        <f t="shared" si="9"/>
        <v>-3.9028947451368663</v>
      </c>
      <c r="N77" s="11"/>
      <c r="O77" s="11"/>
    </row>
    <row r="78" spans="2:15" x14ac:dyDescent="0.2">
      <c r="B78" s="1">
        <v>68</v>
      </c>
      <c r="C78" s="19">
        <v>26.2</v>
      </c>
      <c r="D78" s="18">
        <v>0</v>
      </c>
      <c r="E78" s="18"/>
      <c r="F78" s="11">
        <f t="shared" si="14"/>
        <v>2.6639402763986784</v>
      </c>
      <c r="G78" s="11">
        <f t="shared" si="15"/>
        <v>0.28895903627670588</v>
      </c>
      <c r="H78" s="11">
        <f t="shared" si="18"/>
        <v>-1.2414703439033683</v>
      </c>
      <c r="I78" s="11"/>
      <c r="J78" s="11">
        <f t="shared" si="16"/>
        <v>4.0294104776424522</v>
      </c>
      <c r="K78" s="11">
        <f t="shared" si="19"/>
        <v>0.30994656049768782</v>
      </c>
      <c r="L78" s="11">
        <f t="shared" si="17"/>
        <v>4.1733876469476801E-2</v>
      </c>
      <c r="M78" s="11">
        <f t="shared" si="9"/>
        <v>-1.0450323652541043</v>
      </c>
      <c r="N78" s="11"/>
      <c r="O78" s="11"/>
    </row>
    <row r="79" spans="2:15" x14ac:dyDescent="0.2">
      <c r="B79" s="1">
        <v>69</v>
      </c>
      <c r="C79" s="19">
        <v>26.5</v>
      </c>
      <c r="D79" s="18">
        <v>0</v>
      </c>
      <c r="E79" s="18"/>
      <c r="F79" s="11">
        <f t="shared" si="14"/>
        <v>2.8219448220506322</v>
      </c>
      <c r="G79" s="11">
        <f t="shared" si="15"/>
        <v>0.27785358614316152</v>
      </c>
      <c r="H79" s="11">
        <f t="shared" si="18"/>
        <v>-1.2806609725798743</v>
      </c>
      <c r="I79" s="11"/>
      <c r="J79" s="11">
        <f t="shared" si="16"/>
        <v>4.1113155593426427</v>
      </c>
      <c r="K79" s="11">
        <f t="shared" si="19"/>
        <v>0.30994656049768782</v>
      </c>
      <c r="L79" s="11">
        <f t="shared" si="17"/>
        <v>4.0054386392243117E-2</v>
      </c>
      <c r="M79" s="11">
        <f t="shared" ref="M79:M142" si="20" xml:space="preserve"> LN(K79+L79)</f>
        <v>-1.0498194191025345</v>
      </c>
      <c r="N79" s="11"/>
      <c r="O79" s="11"/>
    </row>
    <row r="80" spans="2:15" x14ac:dyDescent="0.2">
      <c r="B80" s="1">
        <v>70</v>
      </c>
      <c r="C80" s="19">
        <v>26.2</v>
      </c>
      <c r="D80" s="18">
        <v>3</v>
      </c>
      <c r="E80" s="18"/>
      <c r="F80" s="11">
        <f t="shared" si="14"/>
        <v>2.6639402763986784</v>
      </c>
      <c r="G80" s="11">
        <f t="shared" si="15"/>
        <v>0.10025768891355963</v>
      </c>
      <c r="H80" s="11">
        <f t="shared" si="18"/>
        <v>-2.3000115183444372</v>
      </c>
      <c r="I80" s="11"/>
      <c r="J80" s="11">
        <f t="shared" si="16"/>
        <v>4.0294104776424522</v>
      </c>
      <c r="K80" s="11">
        <f t="shared" si="19"/>
        <v>0</v>
      </c>
      <c r="L80" s="11">
        <f t="shared" si="17"/>
        <v>0.10790175184081613</v>
      </c>
      <c r="M80" s="11">
        <f t="shared" si="20"/>
        <v>-2.2265341710684186</v>
      </c>
      <c r="N80" s="11"/>
      <c r="O80" s="11"/>
    </row>
    <row r="81" spans="2:15" x14ac:dyDescent="0.2">
      <c r="B81" s="1">
        <v>71</v>
      </c>
      <c r="C81" s="19">
        <v>25.6</v>
      </c>
      <c r="D81" s="18">
        <v>7</v>
      </c>
      <c r="E81" s="18"/>
      <c r="F81" s="11">
        <f t="shared" si="14"/>
        <v>2.373976506701962</v>
      </c>
      <c r="G81" s="11">
        <f t="shared" si="15"/>
        <v>2.5239686505524918E-2</v>
      </c>
      <c r="H81" s="11">
        <f t="shared" si="18"/>
        <v>-3.679337661928062</v>
      </c>
      <c r="I81" s="11"/>
      <c r="J81" s="11">
        <f t="shared" si="16"/>
        <v>3.8704629141177218</v>
      </c>
      <c r="K81" s="11">
        <f t="shared" si="19"/>
        <v>0</v>
      </c>
      <c r="L81" s="11">
        <f t="shared" si="17"/>
        <v>3.8502029531940832E-2</v>
      </c>
      <c r="M81" s="11">
        <f t="shared" si="20"/>
        <v>-3.2570443239624449</v>
      </c>
      <c r="N81" s="11"/>
      <c r="O81" s="11"/>
    </row>
    <row r="82" spans="2:15" x14ac:dyDescent="0.2">
      <c r="B82" s="1">
        <v>72</v>
      </c>
      <c r="C82" s="19">
        <v>23</v>
      </c>
      <c r="D82" s="18">
        <v>1</v>
      </c>
      <c r="E82" s="18"/>
      <c r="F82" s="11">
        <f t="shared" si="14"/>
        <v>1.4407925648769773</v>
      </c>
      <c r="G82" s="11">
        <f t="shared" si="15"/>
        <v>0.23472072161627328</v>
      </c>
      <c r="H82" s="11">
        <f t="shared" si="18"/>
        <v>-1.4493588902215655</v>
      </c>
      <c r="I82" s="11"/>
      <c r="J82" s="11">
        <f t="shared" si="16"/>
        <v>3.2510399525789104</v>
      </c>
      <c r="K82" s="11">
        <f t="shared" si="19"/>
        <v>0</v>
      </c>
      <c r="L82" s="11">
        <f t="shared" si="17"/>
        <v>0.11423559806857719</v>
      </c>
      <c r="M82" s="11">
        <f t="shared" si="20"/>
        <v>-2.1694923134461264</v>
      </c>
      <c r="N82" s="11"/>
      <c r="O82" s="11"/>
    </row>
    <row r="83" spans="2:15" x14ac:dyDescent="0.2">
      <c r="B83" s="1">
        <v>73</v>
      </c>
      <c r="C83" s="19">
        <v>23</v>
      </c>
      <c r="D83" s="18">
        <v>0</v>
      </c>
      <c r="E83" s="18"/>
      <c r="F83" s="11">
        <f t="shared" si="14"/>
        <v>1.4407925648769773</v>
      </c>
      <c r="G83" s="11">
        <f t="shared" si="15"/>
        <v>0.42239456669023862</v>
      </c>
      <c r="H83" s="11">
        <f t="shared" si="18"/>
        <v>-0.86181540962205949</v>
      </c>
      <c r="I83" s="11"/>
      <c r="J83" s="11">
        <f t="shared" si="16"/>
        <v>3.2510399525789104</v>
      </c>
      <c r="K83" s="11">
        <f t="shared" si="19"/>
        <v>0.30994656049768782</v>
      </c>
      <c r="L83" s="11">
        <f t="shared" si="17"/>
        <v>6.3036515189444448E-2</v>
      </c>
      <c r="M83" s="11">
        <f t="shared" si="20"/>
        <v>-0.98622223386067254</v>
      </c>
      <c r="N83" s="11"/>
      <c r="O83" s="11"/>
    </row>
    <row r="84" spans="2:15" x14ac:dyDescent="0.2">
      <c r="B84" s="1">
        <v>74</v>
      </c>
      <c r="C84" s="19">
        <v>25.4</v>
      </c>
      <c r="D84" s="18">
        <v>6</v>
      </c>
      <c r="E84" s="18"/>
      <c r="F84" s="11">
        <f t="shared" si="14"/>
        <v>2.2845134942051413</v>
      </c>
      <c r="G84" s="11">
        <f t="shared" si="15"/>
        <v>3.3971570955851391E-2</v>
      </c>
      <c r="H84" s="11">
        <f t="shared" si="18"/>
        <v>-3.3822312524903104</v>
      </c>
      <c r="I84" s="11"/>
      <c r="J84" s="11">
        <f t="shared" si="16"/>
        <v>3.8188861410543651</v>
      </c>
      <c r="K84" s="11">
        <f t="shared" si="19"/>
        <v>0</v>
      </c>
      <c r="L84" s="11">
        <f t="shared" si="17"/>
        <v>5.4130664817955476E-2</v>
      </c>
      <c r="M84" s="11">
        <f t="shared" si="20"/>
        <v>-2.916354436372532</v>
      </c>
      <c r="N84" s="11"/>
      <c r="O84" s="11"/>
    </row>
    <row r="85" spans="2:15" x14ac:dyDescent="0.2">
      <c r="B85" s="1">
        <v>75</v>
      </c>
      <c r="C85" s="19">
        <v>24.2</v>
      </c>
      <c r="D85" s="18">
        <v>0</v>
      </c>
      <c r="E85" s="18"/>
      <c r="F85" s="11">
        <f t="shared" si="14"/>
        <v>1.8142519276031901</v>
      </c>
      <c r="G85" s="11">
        <f t="shared" si="15"/>
        <v>0.36954849749019281</v>
      </c>
      <c r="H85" s="11">
        <f t="shared" si="18"/>
        <v>-0.99547329554169361</v>
      </c>
      <c r="I85" s="11"/>
      <c r="J85" s="11">
        <f t="shared" si="16"/>
        <v>3.5235424531169821</v>
      </c>
      <c r="K85" s="11">
        <f t="shared" si="19"/>
        <v>0.30994656049768782</v>
      </c>
      <c r="L85" s="11">
        <f t="shared" si="17"/>
        <v>5.4302158006184417E-2</v>
      </c>
      <c r="M85" s="11">
        <f t="shared" si="20"/>
        <v>-1.0099183520904385</v>
      </c>
      <c r="N85" s="11"/>
      <c r="O85" s="11"/>
    </row>
    <row r="86" spans="2:15" x14ac:dyDescent="0.2">
      <c r="B86" s="1">
        <v>76</v>
      </c>
      <c r="C86" s="19">
        <v>22.9</v>
      </c>
      <c r="D86" s="18">
        <v>0</v>
      </c>
      <c r="E86" s="18"/>
      <c r="F86" s="11">
        <f t="shared" si="14"/>
        <v>1.4133838160669971</v>
      </c>
      <c r="G86" s="11">
        <f t="shared" si="15"/>
        <v>0.42691000947424351</v>
      </c>
      <c r="H86" s="11">
        <f t="shared" si="18"/>
        <v>-0.85118203861035036</v>
      </c>
      <c r="I86" s="11"/>
      <c r="J86" s="11">
        <f t="shared" si="16"/>
        <v>3.229306052064965</v>
      </c>
      <c r="K86" s="11">
        <f t="shared" si="19"/>
        <v>0.30994656049768782</v>
      </c>
      <c r="L86" s="11">
        <f t="shared" si="17"/>
        <v>6.3805995311739458E-2</v>
      </c>
      <c r="M86" s="11">
        <f t="shared" si="20"/>
        <v>-0.98416131601452872</v>
      </c>
      <c r="N86" s="11"/>
      <c r="O86" s="11"/>
    </row>
    <row r="87" spans="2:15" x14ac:dyDescent="0.2">
      <c r="B87" s="1">
        <v>77</v>
      </c>
      <c r="C87" s="19">
        <v>26</v>
      </c>
      <c r="D87" s="18">
        <v>3</v>
      </c>
      <c r="E87" s="18"/>
      <c r="F87" s="11">
        <f t="shared" si="14"/>
        <v>2.5635500149258172</v>
      </c>
      <c r="G87" s="11">
        <f t="shared" si="15"/>
        <v>9.9875349429257645E-2</v>
      </c>
      <c r="H87" s="11">
        <f t="shared" si="18"/>
        <v>-2.3038323762359099</v>
      </c>
      <c r="I87" s="11"/>
      <c r="J87" s="11">
        <f t="shared" si="16"/>
        <v>3.9757156110603642</v>
      </c>
      <c r="K87" s="11">
        <f t="shared" si="19"/>
        <v>0</v>
      </c>
      <c r="L87" s="11">
        <f t="shared" si="17"/>
        <v>0.10863807620348312</v>
      </c>
      <c r="M87" s="11">
        <f t="shared" si="20"/>
        <v>-2.2197333233229881</v>
      </c>
      <c r="N87" s="11"/>
      <c r="O87" s="11"/>
    </row>
    <row r="88" spans="2:15" x14ac:dyDescent="0.2">
      <c r="B88" s="1">
        <v>78</v>
      </c>
      <c r="C88" s="19">
        <v>25.4</v>
      </c>
      <c r="D88" s="18">
        <v>4</v>
      </c>
      <c r="E88" s="18"/>
      <c r="F88" s="11">
        <f t="shared" si="14"/>
        <v>2.2845134942051413</v>
      </c>
      <c r="G88" s="11">
        <f t="shared" si="15"/>
        <v>6.8579101993797076E-2</v>
      </c>
      <c r="H88" s="11">
        <f t="shared" si="18"/>
        <v>-2.6797674263201006</v>
      </c>
      <c r="I88" s="11"/>
      <c r="J88" s="11">
        <f t="shared" si="16"/>
        <v>3.8188861410543651</v>
      </c>
      <c r="K88" s="11">
        <f t="shared" si="19"/>
        <v>0</v>
      </c>
      <c r="L88" s="11">
        <f t="shared" si="17"/>
        <v>9.4721551320763334E-2</v>
      </c>
      <c r="M88" s="11">
        <f t="shared" si="20"/>
        <v>-2.3568137300164191</v>
      </c>
      <c r="N88" s="11"/>
      <c r="O88" s="11"/>
    </row>
    <row r="89" spans="2:15" x14ac:dyDescent="0.2">
      <c r="B89" s="1">
        <v>79</v>
      </c>
      <c r="C89" s="19">
        <v>25.7</v>
      </c>
      <c r="D89" s="18">
        <v>0</v>
      </c>
      <c r="E89" s="18"/>
      <c r="F89" s="11">
        <f t="shared" si="14"/>
        <v>2.4200133475185268</v>
      </c>
      <c r="G89" s="11">
        <f t="shared" si="15"/>
        <v>0.30807149683670509</v>
      </c>
      <c r="H89" s="11">
        <f t="shared" si="18"/>
        <v>-1.1774233903604578</v>
      </c>
      <c r="I89" s="11"/>
      <c r="J89" s="11">
        <f t="shared" si="16"/>
        <v>3.8965119334928144</v>
      </c>
      <c r="K89" s="11">
        <f t="shared" si="19"/>
        <v>0.30994656049768782</v>
      </c>
      <c r="L89" s="11">
        <f t="shared" si="17"/>
        <v>4.4649828781265097E-2</v>
      </c>
      <c r="M89" s="11">
        <f t="shared" si="20"/>
        <v>-1.0367750679123351</v>
      </c>
      <c r="N89" s="11"/>
      <c r="O89" s="11"/>
    </row>
    <row r="90" spans="2:15" x14ac:dyDescent="0.2">
      <c r="B90" s="1">
        <v>80</v>
      </c>
      <c r="C90" s="19">
        <v>25.1</v>
      </c>
      <c r="D90" s="18">
        <v>5</v>
      </c>
      <c r="E90" s="18"/>
      <c r="F90" s="11">
        <f t="shared" si="14"/>
        <v>2.1566004627854345</v>
      </c>
      <c r="G90" s="11">
        <f t="shared" si="15"/>
        <v>4.6004909047999157E-2</v>
      </c>
      <c r="H90" s="11">
        <f t="shared" si="18"/>
        <v>-3.0790071697522849</v>
      </c>
      <c r="I90" s="11"/>
      <c r="J90" s="11">
        <f t="shared" si="16"/>
        <v>3.7428067993273606</v>
      </c>
      <c r="K90" s="11">
        <f t="shared" si="19"/>
        <v>0</v>
      </c>
      <c r="L90" s="11">
        <f t="shared" si="17"/>
        <v>7.3063815692489251E-2</v>
      </c>
      <c r="M90" s="11">
        <f t="shared" si="20"/>
        <v>-2.6164220321448126</v>
      </c>
      <c r="N90" s="11"/>
      <c r="O90" s="11"/>
    </row>
    <row r="91" spans="2:15" x14ac:dyDescent="0.2">
      <c r="B91" s="1">
        <v>81</v>
      </c>
      <c r="C91" s="19">
        <v>24.5</v>
      </c>
      <c r="D91" s="18">
        <v>0</v>
      </c>
      <c r="E91" s="18"/>
      <c r="F91" s="11">
        <f t="shared" si="14"/>
        <v>1.9218594644758458</v>
      </c>
      <c r="G91" s="11">
        <f t="shared" si="15"/>
        <v>0.35679829824292314</v>
      </c>
      <c r="H91" s="11">
        <f t="shared" si="18"/>
        <v>-1.0305846477861906</v>
      </c>
      <c r="I91" s="11"/>
      <c r="J91" s="11">
        <f t="shared" si="16"/>
        <v>3.5951648490227703</v>
      </c>
      <c r="K91" s="11">
        <f t="shared" si="19"/>
        <v>0.30994656049768782</v>
      </c>
      <c r="L91" s="11">
        <f t="shared" si="17"/>
        <v>5.2260859929461528E-2</v>
      </c>
      <c r="M91" s="11">
        <f t="shared" si="20"/>
        <v>-1.0155382466439811</v>
      </c>
      <c r="N91" s="11"/>
      <c r="O91" s="11"/>
    </row>
    <row r="92" spans="2:15" x14ac:dyDescent="0.2">
      <c r="B92" s="1">
        <v>82</v>
      </c>
      <c r="C92" s="19">
        <v>27.5</v>
      </c>
      <c r="D92" s="18">
        <v>0</v>
      </c>
      <c r="E92" s="18"/>
      <c r="F92" s="11">
        <f t="shared" si="14"/>
        <v>3.4194949217155721</v>
      </c>
      <c r="G92" s="11">
        <f t="shared" si="15"/>
        <v>0.24287930267013047</v>
      </c>
      <c r="H92" s="11">
        <f t="shared" si="18"/>
        <v>-1.4151906558670597</v>
      </c>
      <c r="I92" s="11"/>
      <c r="J92" s="11">
        <f t="shared" si="16"/>
        <v>4.3965479425305132</v>
      </c>
      <c r="K92" s="11">
        <f t="shared" si="19"/>
        <v>0.30994656049768782</v>
      </c>
      <c r="L92" s="11">
        <f t="shared" si="17"/>
        <v>3.4824749378357063E-2</v>
      </c>
      <c r="M92" s="11">
        <f t="shared" si="20"/>
        <v>-1.0648739516706891</v>
      </c>
      <c r="N92" s="11"/>
      <c r="O92" s="11"/>
    </row>
    <row r="93" spans="2:15" x14ac:dyDescent="0.2">
      <c r="B93" s="1">
        <v>83</v>
      </c>
      <c r="C93" s="19">
        <v>23.1</v>
      </c>
      <c r="D93" s="18">
        <v>0</v>
      </c>
      <c r="E93" s="18"/>
      <c r="F93" s="11">
        <f t="shared" si="14"/>
        <v>1.4687328320917861</v>
      </c>
      <c r="G93" s="11">
        <f t="shared" si="15"/>
        <v>0.4178938434737654</v>
      </c>
      <c r="H93" s="11">
        <f t="shared" si="18"/>
        <v>-0.87252784169286224</v>
      </c>
      <c r="I93" s="11"/>
      <c r="J93" s="11">
        <f t="shared" si="16"/>
        <v>3.2729201267578265</v>
      </c>
      <c r="K93" s="11">
        <f t="shared" si="19"/>
        <v>0.30994656049768782</v>
      </c>
      <c r="L93" s="11">
        <f t="shared" si="17"/>
        <v>6.2273484335365233E-2</v>
      </c>
      <c r="M93" s="11">
        <f t="shared" si="20"/>
        <v>-0.98827008121859949</v>
      </c>
      <c r="N93" s="11"/>
      <c r="O93" s="11"/>
    </row>
    <row r="94" spans="2:15" x14ac:dyDescent="0.2">
      <c r="B94" s="1">
        <v>84</v>
      </c>
      <c r="C94" s="19">
        <v>25.9</v>
      </c>
      <c r="D94" s="18">
        <v>4</v>
      </c>
      <c r="E94" s="18"/>
      <c r="F94" s="11">
        <f t="shared" si="14"/>
        <v>2.5147826211081523</v>
      </c>
      <c r="G94" s="11">
        <f t="shared" si="15"/>
        <v>7.1534918606930967E-2</v>
      </c>
      <c r="H94" s="11">
        <f t="shared" si="18"/>
        <v>-2.6375695763721203</v>
      </c>
      <c r="I94" s="11"/>
      <c r="J94" s="11">
        <f t="shared" si="16"/>
        <v>3.9491370980851603</v>
      </c>
      <c r="K94" s="11">
        <f t="shared" si="19"/>
        <v>0</v>
      </c>
      <c r="L94" s="11">
        <f t="shared" si="17"/>
        <v>9.4911738411640939E-2</v>
      </c>
      <c r="M94" s="11">
        <f t="shared" si="20"/>
        <v>-2.3548078885851753</v>
      </c>
      <c r="N94" s="11"/>
      <c r="O94" s="11"/>
    </row>
    <row r="95" spans="2:15" x14ac:dyDescent="0.2">
      <c r="B95" s="1">
        <v>85</v>
      </c>
      <c r="C95" s="19">
        <v>25.8</v>
      </c>
      <c r="D95" s="18">
        <v>0</v>
      </c>
      <c r="E95" s="18"/>
      <c r="F95" s="11">
        <f t="shared" si="14"/>
        <v>2.4669429481018312</v>
      </c>
      <c r="G95" s="11">
        <f t="shared" si="15"/>
        <v>0.30418994929580362</v>
      </c>
      <c r="H95" s="11">
        <f t="shared" si="18"/>
        <v>-1.190102939493028</v>
      </c>
      <c r="I95" s="11"/>
      <c r="J95" s="11">
        <f t="shared" si="16"/>
        <v>3.9227362681791416</v>
      </c>
      <c r="K95" s="11">
        <f t="shared" si="19"/>
        <v>0.30994656049768782</v>
      </c>
      <c r="L95" s="11">
        <f t="shared" si="17"/>
        <v>4.4054834631789205E-2</v>
      </c>
      <c r="M95" s="11">
        <f t="shared" si="20"/>
        <v>-1.0384544248124081</v>
      </c>
      <c r="N95" s="11"/>
      <c r="O95" s="11"/>
    </row>
    <row r="96" spans="2:15" x14ac:dyDescent="0.2">
      <c r="B96" s="1">
        <v>86</v>
      </c>
      <c r="C96" s="19">
        <v>27</v>
      </c>
      <c r="D96" s="18">
        <v>3</v>
      </c>
      <c r="E96" s="18"/>
      <c r="F96" s="11">
        <f t="shared" si="14"/>
        <v>3.1063847135156473</v>
      </c>
      <c r="G96" s="11">
        <f t="shared" si="15"/>
        <v>0.10071886706517723</v>
      </c>
      <c r="H96" s="11">
        <f t="shared" si="18"/>
        <v>-2.2954221376693442</v>
      </c>
      <c r="I96" s="11"/>
      <c r="J96" s="11">
        <f t="shared" si="16"/>
        <v>4.2515404224259212</v>
      </c>
      <c r="K96" s="11">
        <f t="shared" si="19"/>
        <v>0</v>
      </c>
      <c r="L96" s="11">
        <f t="shared" si="17"/>
        <v>0.10467138626335402</v>
      </c>
      <c r="M96" s="11">
        <f t="shared" si="20"/>
        <v>-2.2569294910704971</v>
      </c>
      <c r="N96" s="11"/>
      <c r="O96" s="11"/>
    </row>
    <row r="97" spans="2:15" x14ac:dyDescent="0.2">
      <c r="B97" s="1">
        <v>87</v>
      </c>
      <c r="C97" s="19">
        <v>28.5</v>
      </c>
      <c r="D97" s="18">
        <v>0</v>
      </c>
      <c r="E97" s="18"/>
      <c r="F97" s="11">
        <f t="shared" si="14"/>
        <v>4.1435769502897806</v>
      </c>
      <c r="G97" s="11">
        <f t="shared" si="15"/>
        <v>0.21113854117141029</v>
      </c>
      <c r="H97" s="11">
        <f t="shared" si="18"/>
        <v>-1.5552407677396631</v>
      </c>
      <c r="I97" s="11"/>
      <c r="J97" s="11">
        <f t="shared" si="16"/>
        <v>4.7015690067973992</v>
      </c>
      <c r="K97" s="11">
        <f t="shared" si="19"/>
        <v>0.30994656049768782</v>
      </c>
      <c r="L97" s="11">
        <f t="shared" si="17"/>
        <v>3.0138979455651707E-2</v>
      </c>
      <c r="M97" s="11">
        <f t="shared" si="20"/>
        <v>-1.0785581049168509</v>
      </c>
      <c r="N97" s="11"/>
      <c r="O97" s="11"/>
    </row>
    <row r="98" spans="2:15" x14ac:dyDescent="0.2">
      <c r="B98" s="1">
        <v>88</v>
      </c>
      <c r="C98" s="19">
        <v>25.5</v>
      </c>
      <c r="D98" s="18">
        <v>0</v>
      </c>
      <c r="E98" s="18"/>
      <c r="F98" s="11">
        <f t="shared" si="14"/>
        <v>2.3288154423411509</v>
      </c>
      <c r="G98" s="11">
        <f t="shared" si="15"/>
        <v>0.31592098803974211</v>
      </c>
      <c r="H98" s="11">
        <f t="shared" si="18"/>
        <v>-1.152263134508817</v>
      </c>
      <c r="I98" s="11"/>
      <c r="J98" s="11">
        <f t="shared" si="16"/>
        <v>3.8445880380333417</v>
      </c>
      <c r="K98" s="11">
        <f t="shared" si="19"/>
        <v>0.30994656049768782</v>
      </c>
      <c r="L98" s="11">
        <f t="shared" si="17"/>
        <v>4.585770066288198E-2</v>
      </c>
      <c r="M98" s="11">
        <f t="shared" si="20"/>
        <v>-1.0333745275417077</v>
      </c>
      <c r="N98" s="11"/>
      <c r="O98" s="11"/>
    </row>
    <row r="99" spans="2:15" x14ac:dyDescent="0.2">
      <c r="B99" s="1">
        <v>89</v>
      </c>
      <c r="C99" s="19">
        <v>23.5</v>
      </c>
      <c r="D99" s="18">
        <v>0</v>
      </c>
      <c r="E99" s="18"/>
      <c r="F99" s="11">
        <f t="shared" si="14"/>
        <v>1.5860182537617811</v>
      </c>
      <c r="G99" s="11">
        <f t="shared" si="15"/>
        <v>0.40005192179490723</v>
      </c>
      <c r="H99" s="11">
        <f t="shared" si="18"/>
        <v>-0.91616093581076052</v>
      </c>
      <c r="I99" s="11"/>
      <c r="J99" s="11">
        <f t="shared" si="16"/>
        <v>3.3619233488175424</v>
      </c>
      <c r="K99" s="11">
        <f t="shared" si="19"/>
        <v>0.30994656049768782</v>
      </c>
      <c r="L99" s="11">
        <f t="shared" si="17"/>
        <v>5.9285619640233357E-2</v>
      </c>
      <c r="M99" s="11">
        <f t="shared" si="20"/>
        <v>-0.99632961834812239</v>
      </c>
      <c r="N99" s="11"/>
      <c r="O99" s="11"/>
    </row>
    <row r="100" spans="2:15" x14ac:dyDescent="0.2">
      <c r="B100" s="1">
        <v>90</v>
      </c>
      <c r="C100" s="19">
        <v>24</v>
      </c>
      <c r="D100" s="18">
        <v>0</v>
      </c>
      <c r="E100" s="18"/>
      <c r="F100" s="11">
        <f t="shared" si="14"/>
        <v>1.7458820669860635</v>
      </c>
      <c r="G100" s="11">
        <f t="shared" si="15"/>
        <v>0.37816097042555141</v>
      </c>
      <c r="H100" s="11">
        <f t="shared" si="18"/>
        <v>-0.97243532632329777</v>
      </c>
      <c r="I100" s="11"/>
      <c r="J100" s="11">
        <f t="shared" si="16"/>
        <v>3.4765886510741741</v>
      </c>
      <c r="K100" s="11">
        <f t="shared" si="19"/>
        <v>0.30994656049768782</v>
      </c>
      <c r="L100" s="11">
        <f t="shared" si="17"/>
        <v>5.5694372330955567E-2</v>
      </c>
      <c r="M100" s="11">
        <f t="shared" si="20"/>
        <v>-1.0061034849782347</v>
      </c>
      <c r="N100" s="11"/>
      <c r="O100" s="11"/>
    </row>
    <row r="101" spans="2:15" x14ac:dyDescent="0.2">
      <c r="B101" s="1">
        <v>91</v>
      </c>
      <c r="C101" s="19">
        <v>29.7</v>
      </c>
      <c r="D101" s="18">
        <v>5</v>
      </c>
      <c r="E101" s="18"/>
      <c r="F101" s="11">
        <f t="shared" si="14"/>
        <v>5.217609149639987</v>
      </c>
      <c r="G101" s="11">
        <f t="shared" si="15"/>
        <v>6.3669037372063086E-2</v>
      </c>
      <c r="H101" s="11">
        <f t="shared" si="18"/>
        <v>-2.7540569040864522</v>
      </c>
      <c r="I101" s="11"/>
      <c r="J101" s="11">
        <f t="shared" si="16"/>
        <v>5.0956550006616954</v>
      </c>
      <c r="K101" s="11">
        <f t="shared" si="19"/>
        <v>0</v>
      </c>
      <c r="L101" s="11">
        <f t="shared" si="17"/>
        <v>8.0311418925574835E-2</v>
      </c>
      <c r="M101" s="11">
        <f t="shared" si="20"/>
        <v>-2.5218434648320698</v>
      </c>
      <c r="N101" s="11"/>
      <c r="O101" s="11"/>
    </row>
    <row r="102" spans="2:15" x14ac:dyDescent="0.2">
      <c r="B102" s="1">
        <v>92</v>
      </c>
      <c r="C102" s="19">
        <v>26.8</v>
      </c>
      <c r="D102" s="18">
        <v>0</v>
      </c>
      <c r="E102" s="18"/>
      <c r="F102" s="11">
        <f t="shared" si="14"/>
        <v>2.9893209878803595</v>
      </c>
      <c r="G102" s="11">
        <f t="shared" si="15"/>
        <v>0.2670275006540202</v>
      </c>
      <c r="H102" s="11">
        <f t="shared" si="18"/>
        <v>-1.3204036271816944</v>
      </c>
      <c r="I102" s="11"/>
      <c r="J102" s="11">
        <f t="shared" si="16"/>
        <v>4.1948855104934735</v>
      </c>
      <c r="K102" s="11">
        <f t="shared" si="19"/>
        <v>0.30994656049768782</v>
      </c>
      <c r="L102" s="11">
        <f t="shared" si="17"/>
        <v>3.8426552154731265E-2</v>
      </c>
      <c r="M102" s="11">
        <f t="shared" si="20"/>
        <v>-1.0544812107693848</v>
      </c>
      <c r="N102" s="11"/>
      <c r="O102" s="11"/>
    </row>
    <row r="103" spans="2:15" x14ac:dyDescent="0.2">
      <c r="B103" s="1">
        <v>93</v>
      </c>
      <c r="C103" s="19">
        <v>26.7</v>
      </c>
      <c r="D103" s="18">
        <v>0</v>
      </c>
      <c r="E103" s="18"/>
      <c r="F103" s="11">
        <f t="shared" si="14"/>
        <v>2.9324539897665747</v>
      </c>
      <c r="G103" s="11">
        <f t="shared" si="15"/>
        <v>0.27060481994268243</v>
      </c>
      <c r="H103" s="11">
        <f t="shared" si="18"/>
        <v>-1.3070957513468671</v>
      </c>
      <c r="I103" s="11"/>
      <c r="J103" s="11">
        <f t="shared" si="16"/>
        <v>4.1668417996556135</v>
      </c>
      <c r="K103" s="11">
        <f t="shared" si="19"/>
        <v>0.30994656049768782</v>
      </c>
      <c r="L103" s="11">
        <f t="shared" si="17"/>
        <v>3.8963471303004558E-2</v>
      </c>
      <c r="M103" s="11">
        <f t="shared" si="20"/>
        <v>-1.0529411785495844</v>
      </c>
      <c r="N103" s="11"/>
      <c r="O103" s="11"/>
    </row>
    <row r="104" spans="2:15" x14ac:dyDescent="0.2">
      <c r="B104" s="1">
        <v>94</v>
      </c>
      <c r="C104" s="19">
        <v>28.7</v>
      </c>
      <c r="D104" s="18">
        <v>0</v>
      </c>
      <c r="E104" s="18"/>
      <c r="F104" s="11">
        <f t="shared" si="14"/>
        <v>4.3058420791347656</v>
      </c>
      <c r="G104" s="11">
        <f t="shared" si="15"/>
        <v>0.20518172189553513</v>
      </c>
      <c r="H104" s="11">
        <f t="shared" si="18"/>
        <v>-1.5838592442360611</v>
      </c>
      <c r="I104" s="11"/>
      <c r="J104" s="11">
        <f t="shared" si="16"/>
        <v>4.7650670396657855</v>
      </c>
      <c r="K104" s="11">
        <f t="shared" si="19"/>
        <v>0.30994656049768782</v>
      </c>
      <c r="L104" s="11">
        <f t="shared" si="17"/>
        <v>2.9264257057645734E-2</v>
      </c>
      <c r="M104" s="11">
        <f t="shared" si="20"/>
        <v>-1.0811334841951561</v>
      </c>
      <c r="N104" s="11"/>
      <c r="O104" s="11"/>
    </row>
    <row r="105" spans="2:15" x14ac:dyDescent="0.2">
      <c r="B105" s="1">
        <v>95</v>
      </c>
      <c r="C105" s="19">
        <v>23.1</v>
      </c>
      <c r="D105" s="18">
        <v>0</v>
      </c>
      <c r="E105" s="18"/>
      <c r="F105" s="11">
        <f t="shared" si="14"/>
        <v>1.4687328320917861</v>
      </c>
      <c r="G105" s="11">
        <f t="shared" si="15"/>
        <v>0.4178938434737654</v>
      </c>
      <c r="H105" s="11">
        <f t="shared" si="18"/>
        <v>-0.87252784169286224</v>
      </c>
      <c r="I105" s="11"/>
      <c r="J105" s="11">
        <f t="shared" si="16"/>
        <v>3.2729201267578265</v>
      </c>
      <c r="K105" s="11">
        <f t="shared" si="19"/>
        <v>0.30994656049768782</v>
      </c>
      <c r="L105" s="11">
        <f t="shared" si="17"/>
        <v>6.2273484335365233E-2</v>
      </c>
      <c r="M105" s="11">
        <f t="shared" si="20"/>
        <v>-0.98827008121859949</v>
      </c>
      <c r="N105" s="11"/>
      <c r="O105" s="11"/>
    </row>
    <row r="106" spans="2:15" x14ac:dyDescent="0.2">
      <c r="B106" s="1">
        <v>96</v>
      </c>
      <c r="C106" s="19">
        <v>29</v>
      </c>
      <c r="D106" s="18">
        <v>1</v>
      </c>
      <c r="E106" s="18"/>
      <c r="F106" s="11">
        <f t="shared" si="14"/>
        <v>4.5612316715330206</v>
      </c>
      <c r="G106" s="11">
        <f t="shared" si="15"/>
        <v>0.14832344992329202</v>
      </c>
      <c r="H106" s="11">
        <f t="shared" si="18"/>
        <v>-1.9083599174344812</v>
      </c>
      <c r="I106" s="11"/>
      <c r="J106" s="11">
        <f t="shared" si="16"/>
        <v>4.861925676271869</v>
      </c>
      <c r="K106" s="11">
        <f t="shared" si="19"/>
        <v>0</v>
      </c>
      <c r="L106" s="11">
        <f t="shared" si="17"/>
        <v>6.2214025361737577E-2</v>
      </c>
      <c r="M106" s="11">
        <f t="shared" si="20"/>
        <v>-2.7771748165248016</v>
      </c>
      <c r="N106" s="11"/>
      <c r="O106" s="11"/>
    </row>
    <row r="107" spans="2:15" x14ac:dyDescent="0.2">
      <c r="B107" s="1">
        <v>97</v>
      </c>
      <c r="C107" s="19">
        <v>25.5</v>
      </c>
      <c r="D107" s="18">
        <v>0</v>
      </c>
      <c r="E107" s="18"/>
      <c r="F107" s="11">
        <f t="shared" ref="F107:F138" si="21">EXP($G$5+$G$6*C107)</f>
        <v>2.3288154423411509</v>
      </c>
      <c r="G107" s="11">
        <f t="shared" ref="G107:G138" si="22">_xlfn.GAMMA(D107+1/$G$7)/_xlfn.GAMMA(D107+1)/_xlfn.GAMMA(1/$G$7)*((F107*$G$7)^D107)/((1+F107*$G$7)^(D107+1/$G$7))</f>
        <v>0.31592098803974211</v>
      </c>
      <c r="H107" s="11">
        <f t="shared" si="18"/>
        <v>-1.152263134508817</v>
      </c>
      <c r="I107" s="11"/>
      <c r="J107" s="11">
        <f t="shared" ref="J107:J138" si="23">EXP($L$5+$L$6*C107)</f>
        <v>3.8445880380333417</v>
      </c>
      <c r="K107" s="11">
        <f t="shared" si="19"/>
        <v>0.30994656049768782</v>
      </c>
      <c r="L107" s="11">
        <f t="shared" ref="L107:L138" si="24">(1-$L$4)*_xlfn.GAMMA(D107+1/$L$7)/_xlfn.GAMMA(D107+1)/_xlfn.GAMMA(1/$L$7)*((J107*$L$7)^D107)/((1+J107*$L$7)^(D107+1/$L$7))</f>
        <v>4.585770066288198E-2</v>
      </c>
      <c r="M107" s="11">
        <f t="shared" si="20"/>
        <v>-1.0333745275417077</v>
      </c>
      <c r="N107" s="11"/>
      <c r="O107" s="11"/>
    </row>
    <row r="108" spans="2:15" x14ac:dyDescent="0.2">
      <c r="B108" s="1">
        <v>98</v>
      </c>
      <c r="C108" s="19">
        <v>26.5</v>
      </c>
      <c r="D108" s="18">
        <v>1</v>
      </c>
      <c r="E108" s="18"/>
      <c r="F108" s="11">
        <f t="shared" si="21"/>
        <v>2.8219448220506322</v>
      </c>
      <c r="G108" s="11">
        <f t="shared" si="22"/>
        <v>0.19032821908984501</v>
      </c>
      <c r="H108" s="11">
        <f t="shared" si="18"/>
        <v>-1.6590052282860013</v>
      </c>
      <c r="I108" s="11"/>
      <c r="J108" s="11">
        <f t="shared" si="23"/>
        <v>4.1113155593426427</v>
      </c>
      <c r="K108" s="11">
        <f t="shared" si="19"/>
        <v>0</v>
      </c>
      <c r="L108" s="11">
        <f t="shared" si="24"/>
        <v>8.2171482146887381E-2</v>
      </c>
      <c r="M108" s="11">
        <f t="shared" si="20"/>
        <v>-2.4989469696346305</v>
      </c>
      <c r="N108" s="11"/>
      <c r="O108" s="11"/>
    </row>
    <row r="109" spans="2:15" x14ac:dyDescent="0.2">
      <c r="B109" s="1">
        <v>99</v>
      </c>
      <c r="C109" s="19">
        <v>24.5</v>
      </c>
      <c r="D109" s="18">
        <v>1</v>
      </c>
      <c r="E109" s="18"/>
      <c r="F109" s="11">
        <f t="shared" si="21"/>
        <v>1.9218594644758458</v>
      </c>
      <c r="G109" s="11">
        <f t="shared" si="22"/>
        <v>0.21945618754854165</v>
      </c>
      <c r="H109" s="11">
        <f t="shared" si="18"/>
        <v>-1.5166026675354669</v>
      </c>
      <c r="I109" s="11"/>
      <c r="J109" s="11">
        <f t="shared" si="23"/>
        <v>3.5951648490227703</v>
      </c>
      <c r="K109" s="11">
        <f t="shared" si="19"/>
        <v>0</v>
      </c>
      <c r="L109" s="11">
        <f t="shared" si="24"/>
        <v>0.10004587421972365</v>
      </c>
      <c r="M109" s="11">
        <f t="shared" si="20"/>
        <v>-2.302126455986842</v>
      </c>
      <c r="N109" s="11"/>
      <c r="O109" s="11"/>
    </row>
    <row r="110" spans="2:15" x14ac:dyDescent="0.2">
      <c r="B110" s="1">
        <v>100</v>
      </c>
      <c r="C110" s="19">
        <v>28.5</v>
      </c>
      <c r="D110" s="18">
        <v>1</v>
      </c>
      <c r="E110" s="18"/>
      <c r="F110" s="11">
        <f t="shared" si="21"/>
        <v>4.1435769502897806</v>
      </c>
      <c r="G110" s="11">
        <f t="shared" si="22"/>
        <v>0.15676618628075303</v>
      </c>
      <c r="H110" s="11">
        <f t="shared" si="18"/>
        <v>-1.8529998430410455</v>
      </c>
      <c r="I110" s="11"/>
      <c r="J110" s="11">
        <f t="shared" si="23"/>
        <v>4.7015690067973992</v>
      </c>
      <c r="K110" s="11">
        <f t="shared" si="19"/>
        <v>0</v>
      </c>
      <c r="L110" s="11">
        <f t="shared" si="24"/>
        <v>6.5962248028362105E-2</v>
      </c>
      <c r="M110" s="11">
        <f t="shared" si="20"/>
        <v>-2.7186727001801465</v>
      </c>
      <c r="N110" s="11"/>
      <c r="O110" s="11"/>
    </row>
    <row r="111" spans="2:15" x14ac:dyDescent="0.2">
      <c r="B111" s="1">
        <v>101</v>
      </c>
      <c r="C111" s="19">
        <v>28.2</v>
      </c>
      <c r="D111" s="18">
        <v>1</v>
      </c>
      <c r="E111" s="18"/>
      <c r="F111" s="11">
        <f t="shared" si="21"/>
        <v>3.9115724162930139</v>
      </c>
      <c r="G111" s="11">
        <f t="shared" si="22"/>
        <v>0.16186158272192461</v>
      </c>
      <c r="H111" s="11">
        <f t="shared" si="18"/>
        <v>-1.821013736623549</v>
      </c>
      <c r="I111" s="11"/>
      <c r="J111" s="11">
        <f t="shared" si="23"/>
        <v>4.6079049744304958</v>
      </c>
      <c r="K111" s="11">
        <f t="shared" si="19"/>
        <v>0</v>
      </c>
      <c r="L111" s="11">
        <f t="shared" si="24"/>
        <v>6.827199699987084E-2</v>
      </c>
      <c r="M111" s="11">
        <f t="shared" si="20"/>
        <v>-2.6842555964802655</v>
      </c>
      <c r="N111" s="11"/>
      <c r="O111" s="11"/>
    </row>
    <row r="112" spans="2:15" x14ac:dyDescent="0.2">
      <c r="B112" s="1">
        <v>102</v>
      </c>
      <c r="C112" s="19">
        <v>24.5</v>
      </c>
      <c r="D112" s="18">
        <v>1</v>
      </c>
      <c r="E112" s="18"/>
      <c r="F112" s="11">
        <f t="shared" si="21"/>
        <v>1.9218594644758458</v>
      </c>
      <c r="G112" s="11">
        <f t="shared" si="22"/>
        <v>0.21945618754854165</v>
      </c>
      <c r="H112" s="11">
        <f t="shared" si="18"/>
        <v>-1.5166026675354669</v>
      </c>
      <c r="I112" s="11"/>
      <c r="J112" s="11">
        <f t="shared" si="23"/>
        <v>3.5951648490227703</v>
      </c>
      <c r="K112" s="11">
        <f t="shared" si="19"/>
        <v>0</v>
      </c>
      <c r="L112" s="11">
        <f t="shared" si="24"/>
        <v>0.10004587421972365</v>
      </c>
      <c r="M112" s="11">
        <f t="shared" si="20"/>
        <v>-2.302126455986842</v>
      </c>
      <c r="N112" s="11"/>
      <c r="O112" s="11"/>
    </row>
    <row r="113" spans="2:15" x14ac:dyDescent="0.2">
      <c r="B113" s="1">
        <v>103</v>
      </c>
      <c r="C113" s="19">
        <v>27.5</v>
      </c>
      <c r="D113" s="18">
        <v>1</v>
      </c>
      <c r="E113" s="18"/>
      <c r="F113" s="11">
        <f t="shared" si="21"/>
        <v>3.4194949217155721</v>
      </c>
      <c r="G113" s="11">
        <f t="shared" si="22"/>
        <v>0.17374077233838031</v>
      </c>
      <c r="H113" s="11">
        <f t="shared" si="18"/>
        <v>-1.7501909047914144</v>
      </c>
      <c r="I113" s="11"/>
      <c r="J113" s="11">
        <f t="shared" si="23"/>
        <v>4.3965479425305132</v>
      </c>
      <c r="K113" s="11">
        <f t="shared" si="19"/>
        <v>0</v>
      </c>
      <c r="L113" s="11">
        <f t="shared" si="24"/>
        <v>7.3833060022046926E-2</v>
      </c>
      <c r="M113" s="11">
        <f t="shared" si="20"/>
        <v>-2.6059486799049068</v>
      </c>
      <c r="N113" s="11"/>
      <c r="O113" s="11"/>
    </row>
    <row r="114" spans="2:15" x14ac:dyDescent="0.2">
      <c r="B114" s="1">
        <v>104</v>
      </c>
      <c r="C114" s="19">
        <v>24.7</v>
      </c>
      <c r="D114" s="18">
        <v>4</v>
      </c>
      <c r="E114" s="18"/>
      <c r="F114" s="11">
        <f t="shared" si="21"/>
        <v>1.9971207127563486</v>
      </c>
      <c r="G114" s="11">
        <f t="shared" si="22"/>
        <v>6.3649354508224024E-2</v>
      </c>
      <c r="H114" s="11">
        <f t="shared" si="18"/>
        <v>-2.7543660952992095</v>
      </c>
      <c r="I114" s="11"/>
      <c r="J114" s="11">
        <f t="shared" si="23"/>
        <v>3.6437201069420873</v>
      </c>
      <c r="K114" s="11">
        <f t="shared" si="19"/>
        <v>0</v>
      </c>
      <c r="L114" s="11">
        <f t="shared" si="24"/>
        <v>9.4095926732508814E-2</v>
      </c>
      <c r="M114" s="11">
        <f t="shared" si="20"/>
        <v>-2.3634405199110224</v>
      </c>
      <c r="N114" s="11"/>
      <c r="O114" s="11"/>
    </row>
    <row r="115" spans="2:15" x14ac:dyDescent="0.2">
      <c r="B115" s="1">
        <v>105</v>
      </c>
      <c r="C115" s="19">
        <v>25.2</v>
      </c>
      <c r="D115" s="18">
        <v>1</v>
      </c>
      <c r="E115" s="18"/>
      <c r="F115" s="11">
        <f t="shared" si="21"/>
        <v>2.1984218843243153</v>
      </c>
      <c r="G115" s="11">
        <f t="shared" si="22"/>
        <v>0.21014606508808673</v>
      </c>
      <c r="H115" s="11">
        <f t="shared" si="18"/>
        <v>-1.5599524420075899</v>
      </c>
      <c r="I115" s="11"/>
      <c r="J115" s="11">
        <f t="shared" si="23"/>
        <v>3.7679966665334983</v>
      </c>
      <c r="K115" s="11">
        <f t="shared" si="19"/>
        <v>0</v>
      </c>
      <c r="L115" s="11">
        <f t="shared" si="24"/>
        <v>9.3629490806344653E-2</v>
      </c>
      <c r="M115" s="11">
        <f t="shared" si="20"/>
        <v>-2.3684098724062186</v>
      </c>
      <c r="N115" s="11"/>
      <c r="O115" s="11"/>
    </row>
    <row r="116" spans="2:15" x14ac:dyDescent="0.2">
      <c r="B116" s="1">
        <v>106</v>
      </c>
      <c r="C116" s="19">
        <v>27.3</v>
      </c>
      <c r="D116" s="18">
        <v>1</v>
      </c>
      <c r="E116" s="18"/>
      <c r="F116" s="11">
        <f t="shared" si="21"/>
        <v>3.2906316764178141</v>
      </c>
      <c r="G116" s="11">
        <f t="shared" si="22"/>
        <v>0.17711032524431047</v>
      </c>
      <c r="H116" s="11">
        <f t="shared" si="18"/>
        <v>-1.7309824341180688</v>
      </c>
      <c r="I116" s="11"/>
      <c r="J116" s="11">
        <f t="shared" si="23"/>
        <v>4.3379606984396473</v>
      </c>
      <c r="K116" s="11">
        <f t="shared" si="19"/>
        <v>0</v>
      </c>
      <c r="L116" s="11">
        <f t="shared" si="24"/>
        <v>7.5464710916311573E-2</v>
      </c>
      <c r="M116" s="11">
        <f t="shared" si="20"/>
        <v>-2.5840901370769287</v>
      </c>
      <c r="N116" s="11"/>
      <c r="O116" s="11"/>
    </row>
    <row r="117" spans="2:15" x14ac:dyDescent="0.2">
      <c r="B117" s="1">
        <v>107</v>
      </c>
      <c r="C117" s="19">
        <v>26.3</v>
      </c>
      <c r="D117" s="18">
        <v>1</v>
      </c>
      <c r="E117" s="18"/>
      <c r="F117" s="11">
        <f t="shared" si="21"/>
        <v>2.7156001787200275</v>
      </c>
      <c r="G117" s="11">
        <f t="shared" si="22"/>
        <v>0.19353891074435953</v>
      </c>
      <c r="H117" s="11">
        <f t="shared" si="18"/>
        <v>-1.6422766976098702</v>
      </c>
      <c r="I117" s="11"/>
      <c r="J117" s="11">
        <f t="shared" si="23"/>
        <v>4.0565292471362655</v>
      </c>
      <c r="K117" s="11">
        <f t="shared" si="19"/>
        <v>0</v>
      </c>
      <c r="L117" s="11">
        <f t="shared" si="24"/>
        <v>8.3891232867284241E-2</v>
      </c>
      <c r="M117" s="11">
        <f t="shared" si="20"/>
        <v>-2.4782341659953717</v>
      </c>
      <c r="N117" s="11"/>
      <c r="O117" s="11"/>
    </row>
    <row r="118" spans="2:15" x14ac:dyDescent="0.2">
      <c r="B118" s="1">
        <v>108</v>
      </c>
      <c r="C118" s="19">
        <v>29</v>
      </c>
      <c r="D118" s="18">
        <v>1</v>
      </c>
      <c r="E118" s="18"/>
      <c r="F118" s="11">
        <f t="shared" si="21"/>
        <v>4.5612316715330206</v>
      </c>
      <c r="G118" s="11">
        <f t="shared" si="22"/>
        <v>0.14832344992329202</v>
      </c>
      <c r="H118" s="11">
        <f t="shared" si="18"/>
        <v>-1.9083599174344812</v>
      </c>
      <c r="I118" s="11"/>
      <c r="J118" s="11">
        <f t="shared" si="23"/>
        <v>4.861925676271869</v>
      </c>
      <c r="K118" s="11">
        <f t="shared" si="19"/>
        <v>0</v>
      </c>
      <c r="L118" s="11">
        <f t="shared" si="24"/>
        <v>6.2214025361737577E-2</v>
      </c>
      <c r="M118" s="11">
        <f t="shared" si="20"/>
        <v>-2.7771748165248016</v>
      </c>
      <c r="N118" s="11"/>
      <c r="O118" s="11"/>
    </row>
    <row r="119" spans="2:15" x14ac:dyDescent="0.2">
      <c r="B119" s="1">
        <v>109</v>
      </c>
      <c r="C119" s="19">
        <v>25.3</v>
      </c>
      <c r="D119" s="18">
        <v>2</v>
      </c>
      <c r="E119" s="18"/>
      <c r="F119" s="11">
        <f t="shared" si="21"/>
        <v>2.2410543189969307</v>
      </c>
      <c r="G119" s="11">
        <f t="shared" si="22"/>
        <v>0.14160807842883935</v>
      </c>
      <c r="H119" s="11">
        <f t="shared" si="18"/>
        <v>-1.9546920482987415</v>
      </c>
      <c r="I119" s="11"/>
      <c r="J119" s="11">
        <f t="shared" si="23"/>
        <v>3.7933560667783124</v>
      </c>
      <c r="K119" s="11">
        <f t="shared" si="19"/>
        <v>0</v>
      </c>
      <c r="L119" s="11">
        <f t="shared" si="24"/>
        <v>0.11359088825333671</v>
      </c>
      <c r="M119" s="11">
        <f t="shared" si="20"/>
        <v>-2.1751519849495318</v>
      </c>
      <c r="N119" s="11"/>
      <c r="O119" s="11"/>
    </row>
    <row r="120" spans="2:15" x14ac:dyDescent="0.2">
      <c r="B120" s="1">
        <v>110</v>
      </c>
      <c r="C120" s="19">
        <v>26.5</v>
      </c>
      <c r="D120" s="18">
        <v>4</v>
      </c>
      <c r="E120" s="18"/>
      <c r="F120" s="11">
        <f t="shared" si="21"/>
        <v>2.8219448220506322</v>
      </c>
      <c r="G120" s="11">
        <f t="shared" si="22"/>
        <v>7.438419727281663E-2</v>
      </c>
      <c r="H120" s="11">
        <f t="shared" si="18"/>
        <v>-2.5985117619507312</v>
      </c>
      <c r="I120" s="11"/>
      <c r="J120" s="11">
        <f t="shared" si="23"/>
        <v>4.1113155593426427</v>
      </c>
      <c r="K120" s="11">
        <f t="shared" si="19"/>
        <v>0</v>
      </c>
      <c r="L120" s="11">
        <f t="shared" si="24"/>
        <v>9.485512834007126E-2</v>
      </c>
      <c r="M120" s="11">
        <f t="shared" si="20"/>
        <v>-2.3554045161652999</v>
      </c>
      <c r="N120" s="11"/>
      <c r="O120" s="11"/>
    </row>
    <row r="121" spans="2:15" x14ac:dyDescent="0.2">
      <c r="B121" s="1">
        <v>111</v>
      </c>
      <c r="C121" s="19">
        <v>27.8</v>
      </c>
      <c r="D121" s="18">
        <v>3</v>
      </c>
      <c r="E121" s="18"/>
      <c r="F121" s="11">
        <f t="shared" si="21"/>
        <v>3.6223131854175068</v>
      </c>
      <c r="G121" s="11">
        <f t="shared" si="22"/>
        <v>9.9566211894943121E-2</v>
      </c>
      <c r="H121" s="11">
        <f t="shared" si="18"/>
        <v>-2.3069324099483914</v>
      </c>
      <c r="I121" s="11"/>
      <c r="J121" s="11">
        <f t="shared" si="23"/>
        <v>4.4859157595920438</v>
      </c>
      <c r="K121" s="11">
        <f t="shared" si="19"/>
        <v>0</v>
      </c>
      <c r="L121" s="11">
        <f t="shared" si="24"/>
        <v>0.10102070739341071</v>
      </c>
      <c r="M121" s="11">
        <f t="shared" si="20"/>
        <v>-2.2924297594582277</v>
      </c>
      <c r="N121" s="11"/>
      <c r="O121" s="11"/>
    </row>
    <row r="122" spans="2:15" x14ac:dyDescent="0.2">
      <c r="B122" s="1">
        <v>112</v>
      </c>
      <c r="C122" s="19">
        <v>27</v>
      </c>
      <c r="D122" s="18">
        <v>6</v>
      </c>
      <c r="E122" s="18"/>
      <c r="F122" s="11">
        <f t="shared" si="21"/>
        <v>3.1063847135156473</v>
      </c>
      <c r="G122" s="11">
        <f t="shared" si="22"/>
        <v>4.4087406556446405E-2</v>
      </c>
      <c r="H122" s="11">
        <f t="shared" si="18"/>
        <v>-3.1215811029244209</v>
      </c>
      <c r="I122" s="11"/>
      <c r="J122" s="11">
        <f t="shared" si="23"/>
        <v>4.2515404224259212</v>
      </c>
      <c r="K122" s="11">
        <f t="shared" si="19"/>
        <v>0</v>
      </c>
      <c r="L122" s="11">
        <f t="shared" si="24"/>
        <v>6.0219372372970703E-2</v>
      </c>
      <c r="M122" s="11">
        <f t="shared" si="20"/>
        <v>-2.8097611782184857</v>
      </c>
      <c r="N122" s="11"/>
      <c r="O122" s="11"/>
    </row>
    <row r="123" spans="2:15" x14ac:dyDescent="0.2">
      <c r="B123" s="1">
        <v>113</v>
      </c>
      <c r="C123" s="19">
        <v>25.7</v>
      </c>
      <c r="D123" s="18">
        <v>0</v>
      </c>
      <c r="E123" s="18"/>
      <c r="F123" s="11">
        <f t="shared" si="21"/>
        <v>2.4200133475185268</v>
      </c>
      <c r="G123" s="11">
        <f t="shared" si="22"/>
        <v>0.30807149683670509</v>
      </c>
      <c r="H123" s="11">
        <f t="shared" si="18"/>
        <v>-1.1774233903604578</v>
      </c>
      <c r="I123" s="11"/>
      <c r="J123" s="11">
        <f t="shared" si="23"/>
        <v>3.8965119334928144</v>
      </c>
      <c r="K123" s="11">
        <f t="shared" si="19"/>
        <v>0.30994656049768782</v>
      </c>
      <c r="L123" s="11">
        <f t="shared" si="24"/>
        <v>4.4649828781265097E-2</v>
      </c>
      <c r="M123" s="11">
        <f t="shared" si="20"/>
        <v>-1.0367750679123351</v>
      </c>
      <c r="N123" s="11"/>
      <c r="O123" s="11"/>
    </row>
    <row r="124" spans="2:15" x14ac:dyDescent="0.2">
      <c r="B124" s="1">
        <v>114</v>
      </c>
      <c r="C124" s="19">
        <v>25</v>
      </c>
      <c r="D124" s="18">
        <v>2</v>
      </c>
      <c r="E124" s="18"/>
      <c r="F124" s="11">
        <f t="shared" si="21"/>
        <v>2.1155746261668114</v>
      </c>
      <c r="G124" s="11">
        <f t="shared" si="22"/>
        <v>0.14203330148854817</v>
      </c>
      <c r="H124" s="11">
        <f t="shared" si="18"/>
        <v>-1.9516937313508254</v>
      </c>
      <c r="I124" s="11"/>
      <c r="J124" s="11">
        <f t="shared" si="23"/>
        <v>3.7177853317951111</v>
      </c>
      <c r="K124" s="11">
        <f t="shared" si="19"/>
        <v>0</v>
      </c>
      <c r="L124" s="11">
        <f t="shared" si="24"/>
        <v>0.1157032253684496</v>
      </c>
      <c r="M124" s="11">
        <f t="shared" si="20"/>
        <v>-2.1567267681749551</v>
      </c>
      <c r="N124" s="11"/>
      <c r="O124" s="11"/>
    </row>
    <row r="125" spans="2:15" x14ac:dyDescent="0.2">
      <c r="B125" s="1">
        <v>115</v>
      </c>
      <c r="C125" s="19">
        <v>31.9</v>
      </c>
      <c r="D125" s="18">
        <v>2</v>
      </c>
      <c r="E125" s="18"/>
      <c r="F125" s="11">
        <f t="shared" si="21"/>
        <v>7.9612474536879247</v>
      </c>
      <c r="G125" s="11">
        <f t="shared" si="22"/>
        <v>8.8115986010417272E-2</v>
      </c>
      <c r="H125" s="11">
        <f t="shared" si="18"/>
        <v>-2.4291013094879279</v>
      </c>
      <c r="I125" s="11"/>
      <c r="J125" s="11">
        <f t="shared" si="23"/>
        <v>5.9059289754551187</v>
      </c>
      <c r="K125" s="11">
        <f t="shared" si="19"/>
        <v>0</v>
      </c>
      <c r="L125" s="11">
        <f t="shared" si="24"/>
        <v>6.4828943133054151E-2</v>
      </c>
      <c r="M125" s="11">
        <f t="shared" si="20"/>
        <v>-2.7360031220559229</v>
      </c>
      <c r="N125" s="11"/>
      <c r="O125" s="11"/>
    </row>
    <row r="126" spans="2:15" x14ac:dyDescent="0.2">
      <c r="B126" s="1">
        <v>116</v>
      </c>
      <c r="C126" s="19">
        <v>23.7</v>
      </c>
      <c r="D126" s="18">
        <v>0</v>
      </c>
      <c r="E126" s="18"/>
      <c r="F126" s="11">
        <f t="shared" si="21"/>
        <v>1.6481277450019898</v>
      </c>
      <c r="G126" s="11">
        <f t="shared" si="22"/>
        <v>0.39123686746687397</v>
      </c>
      <c r="H126" s="11">
        <f t="shared" si="18"/>
        <v>-0.93844210327098554</v>
      </c>
      <c r="I126" s="11"/>
      <c r="J126" s="11">
        <f t="shared" si="23"/>
        <v>3.4073285144113208</v>
      </c>
      <c r="K126" s="11">
        <f t="shared" si="19"/>
        <v>0.30994656049768782</v>
      </c>
      <c r="L126" s="11">
        <f t="shared" si="24"/>
        <v>5.7830062203519217E-2</v>
      </c>
      <c r="M126" s="11">
        <f t="shared" si="20"/>
        <v>-1.000279528643762</v>
      </c>
      <c r="N126" s="11"/>
      <c r="O126" s="11"/>
    </row>
    <row r="127" spans="2:15" x14ac:dyDescent="0.2">
      <c r="B127" s="1">
        <v>117</v>
      </c>
      <c r="C127" s="19">
        <v>29.3</v>
      </c>
      <c r="D127" s="18">
        <v>12</v>
      </c>
      <c r="E127" s="18"/>
      <c r="F127" s="11">
        <f t="shared" si="21"/>
        <v>4.8317690196330947</v>
      </c>
      <c r="G127" s="11">
        <f t="shared" si="22"/>
        <v>1.7707158887977689E-2</v>
      </c>
      <c r="H127" s="11">
        <f t="shared" si="18"/>
        <v>-4.0337862642251254</v>
      </c>
      <c r="I127" s="11"/>
      <c r="J127" s="11">
        <f t="shared" si="23"/>
        <v>4.9607531404741003</v>
      </c>
      <c r="K127" s="11">
        <f t="shared" si="19"/>
        <v>0</v>
      </c>
      <c r="L127" s="11">
        <f t="shared" si="24"/>
        <v>1.0228131342007995E-2</v>
      </c>
      <c r="M127" s="11">
        <f t="shared" si="20"/>
        <v>-4.5826133802191436</v>
      </c>
      <c r="N127" s="11"/>
      <c r="O127" s="11"/>
    </row>
    <row r="128" spans="2:15" x14ac:dyDescent="0.2">
      <c r="B128" s="1">
        <v>118</v>
      </c>
      <c r="C128" s="19">
        <v>22</v>
      </c>
      <c r="D128" s="18">
        <v>0</v>
      </c>
      <c r="E128" s="18"/>
      <c r="F128" s="11">
        <f t="shared" si="21"/>
        <v>1.1890168610233782</v>
      </c>
      <c r="G128" s="11">
        <f t="shared" si="22"/>
        <v>0.46809150747091738</v>
      </c>
      <c r="H128" s="11">
        <f t="shared" si="18"/>
        <v>-0.75909147339374006</v>
      </c>
      <c r="I128" s="11"/>
      <c r="J128" s="11">
        <f t="shared" si="23"/>
        <v>3.0401240509137195</v>
      </c>
      <c r="K128" s="11">
        <f t="shared" si="19"/>
        <v>0.30994656049768782</v>
      </c>
      <c r="L128" s="11">
        <f t="shared" si="24"/>
        <v>7.1023087017424422E-2</v>
      </c>
      <c r="M128" s="11">
        <f t="shared" si="20"/>
        <v>-0.96503557234355186</v>
      </c>
      <c r="N128" s="11"/>
      <c r="O128" s="11"/>
    </row>
    <row r="129" spans="2:15" x14ac:dyDescent="0.2">
      <c r="B129" s="1">
        <v>119</v>
      </c>
      <c r="C129" s="19">
        <v>25</v>
      </c>
      <c r="D129" s="18">
        <v>5</v>
      </c>
      <c r="E129" s="18"/>
      <c r="F129" s="11">
        <f t="shared" si="21"/>
        <v>2.1155746261668114</v>
      </c>
      <c r="G129" s="11">
        <f t="shared" si="22"/>
        <v>4.5258161430279671E-2</v>
      </c>
      <c r="H129" s="11">
        <f t="shared" si="18"/>
        <v>-3.0953722619995672</v>
      </c>
      <c r="I129" s="11"/>
      <c r="J129" s="11">
        <f t="shared" si="23"/>
        <v>3.7177853317951111</v>
      </c>
      <c r="K129" s="11">
        <f t="shared" si="19"/>
        <v>0</v>
      </c>
      <c r="L129" s="11">
        <f t="shared" si="24"/>
        <v>7.2738911642943188E-2</v>
      </c>
      <c r="M129" s="11">
        <f t="shared" si="20"/>
        <v>-2.6208788018263607</v>
      </c>
      <c r="N129" s="11"/>
      <c r="O129" s="11"/>
    </row>
    <row r="130" spans="2:15" x14ac:dyDescent="0.2">
      <c r="B130" s="1">
        <v>120</v>
      </c>
      <c r="C130" s="19">
        <v>27</v>
      </c>
      <c r="D130" s="18">
        <v>6</v>
      </c>
      <c r="E130" s="18"/>
      <c r="F130" s="11">
        <f t="shared" si="21"/>
        <v>3.1063847135156473</v>
      </c>
      <c r="G130" s="11">
        <f t="shared" si="22"/>
        <v>4.4087406556446405E-2</v>
      </c>
      <c r="H130" s="11">
        <f t="shared" si="18"/>
        <v>-3.1215811029244209</v>
      </c>
      <c r="I130" s="11"/>
      <c r="J130" s="11">
        <f t="shared" si="23"/>
        <v>4.2515404224259212</v>
      </c>
      <c r="K130" s="11">
        <f t="shared" si="19"/>
        <v>0</v>
      </c>
      <c r="L130" s="11">
        <f t="shared" si="24"/>
        <v>6.0219372372970703E-2</v>
      </c>
      <c r="M130" s="11">
        <f t="shared" si="20"/>
        <v>-2.8097611782184857</v>
      </c>
      <c r="N130" s="11"/>
      <c r="O130" s="11"/>
    </row>
    <row r="131" spans="2:15" x14ac:dyDescent="0.2">
      <c r="B131" s="1">
        <v>121</v>
      </c>
      <c r="C131" s="19">
        <v>23.8</v>
      </c>
      <c r="D131" s="18">
        <v>6</v>
      </c>
      <c r="E131" s="18"/>
      <c r="F131" s="11">
        <f t="shared" si="21"/>
        <v>1.6800887161522191</v>
      </c>
      <c r="G131" s="11">
        <f t="shared" si="22"/>
        <v>2.2933818898086104E-2</v>
      </c>
      <c r="H131" s="11">
        <f t="shared" si="18"/>
        <v>-3.7751426500534295</v>
      </c>
      <c r="I131" s="11"/>
      <c r="J131" s="11">
        <f t="shared" si="23"/>
        <v>3.4302605430752471</v>
      </c>
      <c r="K131" s="11">
        <f t="shared" si="19"/>
        <v>0</v>
      </c>
      <c r="L131" s="11">
        <f t="shared" si="24"/>
        <v>4.7265881480808541E-2</v>
      </c>
      <c r="M131" s="11">
        <f t="shared" si="20"/>
        <v>-3.0519665655207646</v>
      </c>
      <c r="N131" s="11"/>
      <c r="O131" s="11"/>
    </row>
    <row r="132" spans="2:15" x14ac:dyDescent="0.2">
      <c r="B132" s="1">
        <v>122</v>
      </c>
      <c r="C132" s="19">
        <v>30.2</v>
      </c>
      <c r="D132" s="18">
        <v>2</v>
      </c>
      <c r="E132" s="18"/>
      <c r="F132" s="11">
        <f t="shared" si="21"/>
        <v>5.7435216935826476</v>
      </c>
      <c r="G132" s="11">
        <f t="shared" si="22"/>
        <v>0.10582380478333528</v>
      </c>
      <c r="H132" s="11">
        <f t="shared" si="18"/>
        <v>-2.2459797869140519</v>
      </c>
      <c r="I132" s="11"/>
      <c r="J132" s="11">
        <f t="shared" si="23"/>
        <v>5.2694527825331647</v>
      </c>
      <c r="K132" s="11">
        <f t="shared" si="19"/>
        <v>0</v>
      </c>
      <c r="L132" s="11">
        <f t="shared" si="24"/>
        <v>7.7051499900909259E-2</v>
      </c>
      <c r="M132" s="11">
        <f t="shared" si="20"/>
        <v>-2.5632812508135401</v>
      </c>
      <c r="N132" s="11"/>
      <c r="O132" s="11"/>
    </row>
    <row r="133" spans="2:15" x14ac:dyDescent="0.2">
      <c r="B133" s="1">
        <v>123</v>
      </c>
      <c r="C133" s="19">
        <v>26.2</v>
      </c>
      <c r="D133" s="18">
        <v>0</v>
      </c>
      <c r="E133" s="18"/>
      <c r="F133" s="11">
        <f t="shared" si="21"/>
        <v>2.6639402763986784</v>
      </c>
      <c r="G133" s="11">
        <f t="shared" si="22"/>
        <v>0.28895903627670588</v>
      </c>
      <c r="H133" s="11">
        <f t="shared" si="18"/>
        <v>-1.2414703439033683</v>
      </c>
      <c r="I133" s="11"/>
      <c r="J133" s="11">
        <f t="shared" si="23"/>
        <v>4.0294104776424522</v>
      </c>
      <c r="K133" s="11">
        <f t="shared" si="19"/>
        <v>0.30994656049768782</v>
      </c>
      <c r="L133" s="11">
        <f t="shared" si="24"/>
        <v>4.1733876469476801E-2</v>
      </c>
      <c r="M133" s="11">
        <f t="shared" si="20"/>
        <v>-1.0450323652541043</v>
      </c>
      <c r="N133" s="11"/>
      <c r="O133" s="11"/>
    </row>
    <row r="134" spans="2:15" x14ac:dyDescent="0.2">
      <c r="B134" s="1">
        <v>124</v>
      </c>
      <c r="C134" s="19">
        <v>24.2</v>
      </c>
      <c r="D134" s="18">
        <v>2</v>
      </c>
      <c r="E134" s="18"/>
      <c r="F134" s="11">
        <f t="shared" si="21"/>
        <v>1.8142519276031901</v>
      </c>
      <c r="G134" s="11">
        <f t="shared" si="22"/>
        <v>0.14174688042408279</v>
      </c>
      <c r="H134" s="11">
        <f t="shared" si="18"/>
        <v>-1.953712344206691</v>
      </c>
      <c r="I134" s="11"/>
      <c r="J134" s="11">
        <f t="shared" si="23"/>
        <v>3.5235424531169821</v>
      </c>
      <c r="K134" s="11">
        <f t="shared" si="19"/>
        <v>0</v>
      </c>
      <c r="L134" s="11">
        <f t="shared" si="24"/>
        <v>0.1211652053669032</v>
      </c>
      <c r="M134" s="11">
        <f t="shared" si="20"/>
        <v>-2.1106003309950387</v>
      </c>
      <c r="N134" s="11"/>
      <c r="O134" s="11"/>
    </row>
    <row r="135" spans="2:15" x14ac:dyDescent="0.2">
      <c r="B135" s="1">
        <v>125</v>
      </c>
      <c r="C135" s="19">
        <v>27.4</v>
      </c>
      <c r="D135" s="18">
        <v>3</v>
      </c>
      <c r="E135" s="18"/>
      <c r="F135" s="11">
        <f t="shared" si="21"/>
        <v>3.3544445600944299</v>
      </c>
      <c r="G135" s="11">
        <f t="shared" si="22"/>
        <v>0.10033409558426731</v>
      </c>
      <c r="H135" s="11">
        <f t="shared" si="18"/>
        <v>-2.2992497057448409</v>
      </c>
      <c r="I135" s="11"/>
      <c r="J135" s="11">
        <f t="shared" si="23"/>
        <v>4.3671560750107217</v>
      </c>
      <c r="K135" s="11">
        <f t="shared" si="19"/>
        <v>0</v>
      </c>
      <c r="L135" s="11">
        <f t="shared" si="24"/>
        <v>0.10289544682020513</v>
      </c>
      <c r="M135" s="11">
        <f t="shared" si="20"/>
        <v>-2.2740418857100022</v>
      </c>
      <c r="N135" s="11"/>
      <c r="O135" s="11"/>
    </row>
    <row r="136" spans="2:15" x14ac:dyDescent="0.2">
      <c r="B136" s="1">
        <v>126</v>
      </c>
      <c r="C136" s="19">
        <v>25.4</v>
      </c>
      <c r="D136" s="18">
        <v>0</v>
      </c>
      <c r="E136" s="18"/>
      <c r="F136" s="11">
        <f t="shared" si="21"/>
        <v>2.2845134942051413</v>
      </c>
      <c r="G136" s="11">
        <f t="shared" si="22"/>
        <v>0.31988824601668181</v>
      </c>
      <c r="H136" s="11">
        <f t="shared" si="18"/>
        <v>-1.1397835753816503</v>
      </c>
      <c r="I136" s="11"/>
      <c r="J136" s="11">
        <f t="shared" si="23"/>
        <v>3.8188861410543651</v>
      </c>
      <c r="K136" s="11">
        <f t="shared" si="19"/>
        <v>0.30994656049768782</v>
      </c>
      <c r="L136" s="11">
        <f t="shared" si="24"/>
        <v>4.6470627564822418E-2</v>
      </c>
      <c r="M136" s="11">
        <f t="shared" si="20"/>
        <v>-1.0316533576614082</v>
      </c>
      <c r="N136" s="11"/>
      <c r="O136" s="11"/>
    </row>
    <row r="137" spans="2:15" x14ac:dyDescent="0.2">
      <c r="B137" s="1">
        <v>127</v>
      </c>
      <c r="C137" s="19">
        <v>28.4</v>
      </c>
      <c r="D137" s="18">
        <v>3</v>
      </c>
      <c r="E137" s="18"/>
      <c r="F137" s="11">
        <f t="shared" si="21"/>
        <v>4.0647520989032015</v>
      </c>
      <c r="G137" s="11">
        <f t="shared" si="22"/>
        <v>9.7752859655984597E-2</v>
      </c>
      <c r="H137" s="11">
        <f t="shared" si="18"/>
        <v>-2.3253128257518938</v>
      </c>
      <c r="I137" s="11"/>
      <c r="J137" s="11">
        <f t="shared" si="23"/>
        <v>4.6701380079343675</v>
      </c>
      <c r="K137" s="11">
        <f t="shared" si="19"/>
        <v>0</v>
      </c>
      <c r="L137" s="11">
        <f t="shared" si="24"/>
        <v>9.8038006037606776E-2</v>
      </c>
      <c r="M137" s="11">
        <f t="shared" si="20"/>
        <v>-2.3224000587827551</v>
      </c>
      <c r="N137" s="11"/>
      <c r="O137" s="11"/>
    </row>
    <row r="138" spans="2:15" x14ac:dyDescent="0.2">
      <c r="B138" s="1">
        <v>128</v>
      </c>
      <c r="C138" s="19">
        <v>22.5</v>
      </c>
      <c r="D138" s="18">
        <v>4</v>
      </c>
      <c r="E138" s="18"/>
      <c r="F138" s="11">
        <f t="shared" si="21"/>
        <v>1.3088646426868762</v>
      </c>
      <c r="G138" s="11">
        <f t="shared" si="22"/>
        <v>4.4305423328582311E-2</v>
      </c>
      <c r="H138" s="11">
        <f t="shared" si="18"/>
        <v>-3.1166481866570073</v>
      </c>
      <c r="I138" s="11"/>
      <c r="J138" s="11">
        <f t="shared" si="23"/>
        <v>3.1438137270386335</v>
      </c>
      <c r="K138" s="11">
        <f t="shared" si="19"/>
        <v>0</v>
      </c>
      <c r="L138" s="11">
        <f t="shared" si="24"/>
        <v>8.9533955488168365E-2</v>
      </c>
      <c r="M138" s="11">
        <f t="shared" si="20"/>
        <v>-2.4131373347226126</v>
      </c>
      <c r="N138" s="11"/>
      <c r="O138" s="11"/>
    </row>
    <row r="139" spans="2:15" x14ac:dyDescent="0.2">
      <c r="B139" s="1">
        <v>129</v>
      </c>
      <c r="C139" s="19">
        <v>26.2</v>
      </c>
      <c r="D139" s="18">
        <v>2</v>
      </c>
      <c r="E139" s="18"/>
      <c r="F139" s="11">
        <f t="shared" ref="F139:F170" si="25">EXP($G$5+$G$6*C139)</f>
        <v>2.6639402763986784</v>
      </c>
      <c r="G139" s="11">
        <f t="shared" ref="G139:G170" si="26">_xlfn.GAMMA(D139+1/$G$7)/_xlfn.GAMMA(D139+1)/_xlfn.GAMMA(1/$G$7)*((F139*$G$7)^D139)/((1+F139*$G$7)^(D139+1/$G$7))</f>
        <v>0.13871378280736837</v>
      </c>
      <c r="H139" s="11">
        <f t="shared" si="18"/>
        <v>-1.9753425852402582</v>
      </c>
      <c r="I139" s="11"/>
      <c r="J139" s="11">
        <f t="shared" ref="J139:J170" si="27">EXP($L$5+$L$6*C139)</f>
        <v>4.0294104776424522</v>
      </c>
      <c r="K139" s="11">
        <f t="shared" si="19"/>
        <v>0</v>
      </c>
      <c r="L139" s="11">
        <f t="shared" ref="L139:L170" si="28">(1-$L$4)*_xlfn.GAMMA(D139+1/$L$7)/_xlfn.GAMMA(D139+1)/_xlfn.GAMMA(1/$L$7)*((J139*$L$7)^D139)/((1+J139*$L$7)^(D139+1/$L$7))</f>
        <v>0.10708572171411634</v>
      </c>
      <c r="M139" s="11">
        <f t="shared" si="20"/>
        <v>-2.2341256277444912</v>
      </c>
      <c r="N139" s="11"/>
      <c r="O139" s="11"/>
    </row>
    <row r="140" spans="2:15" x14ac:dyDescent="0.2">
      <c r="B140" s="1">
        <v>130</v>
      </c>
      <c r="C140" s="19">
        <v>24.9</v>
      </c>
      <c r="D140" s="18">
        <v>6</v>
      </c>
      <c r="E140" s="18"/>
      <c r="F140" s="11">
        <f t="shared" si="25"/>
        <v>2.0753292397517833</v>
      </c>
      <c r="G140" s="11">
        <f t="shared" si="26"/>
        <v>3.0500977282281381E-2</v>
      </c>
      <c r="H140" s="11">
        <f t="shared" ref="H140:H183" si="29">LN(G140)</f>
        <v>-3.4899965538400939</v>
      </c>
      <c r="I140" s="11"/>
      <c r="J140" s="11">
        <f t="shared" si="27"/>
        <v>3.6929311381487548</v>
      </c>
      <c r="K140" s="11">
        <f t="shared" ref="K140:K176" si="30">IF(D140=0,$L$4,0)</f>
        <v>0</v>
      </c>
      <c r="L140" s="11">
        <f t="shared" si="28"/>
        <v>5.2046294695145344E-2</v>
      </c>
      <c r="M140" s="11">
        <f t="shared" si="20"/>
        <v>-2.955621673868257</v>
      </c>
      <c r="N140" s="11"/>
      <c r="O140" s="11"/>
    </row>
    <row r="141" spans="2:15" x14ac:dyDescent="0.2">
      <c r="B141" s="1">
        <v>131</v>
      </c>
      <c r="C141" s="19">
        <v>24.5</v>
      </c>
      <c r="D141" s="18">
        <v>6</v>
      </c>
      <c r="E141" s="18"/>
      <c r="F141" s="11">
        <f t="shared" si="25"/>
        <v>1.9218594644758458</v>
      </c>
      <c r="G141" s="11">
        <f t="shared" si="26"/>
        <v>2.771239988149591E-2</v>
      </c>
      <c r="H141" s="11">
        <f t="shared" si="29"/>
        <v>-3.5858753168023574</v>
      </c>
      <c r="I141" s="11"/>
      <c r="J141" s="11">
        <f t="shared" si="27"/>
        <v>3.5951648490227703</v>
      </c>
      <c r="K141" s="11">
        <f t="shared" si="30"/>
        <v>0</v>
      </c>
      <c r="L141" s="11">
        <f t="shared" si="28"/>
        <v>5.0334023103178034E-2</v>
      </c>
      <c r="M141" s="11">
        <f t="shared" si="20"/>
        <v>-2.9890740268925722</v>
      </c>
      <c r="N141" s="11"/>
      <c r="O141" s="11"/>
    </row>
    <row r="142" spans="2:15" x14ac:dyDescent="0.2">
      <c r="B142" s="1">
        <v>132</v>
      </c>
      <c r="C142" s="19">
        <v>25.1</v>
      </c>
      <c r="D142" s="18">
        <v>0</v>
      </c>
      <c r="E142" s="18"/>
      <c r="F142" s="11">
        <f t="shared" si="25"/>
        <v>2.1566004627854345</v>
      </c>
      <c r="G142" s="11">
        <f t="shared" si="26"/>
        <v>0.33195563454385352</v>
      </c>
      <c r="H142" s="11">
        <f t="shared" si="29"/>
        <v>-1.1027539498870591</v>
      </c>
      <c r="I142" s="11"/>
      <c r="J142" s="11">
        <f t="shared" si="27"/>
        <v>3.7428067993273606</v>
      </c>
      <c r="K142" s="11">
        <f t="shared" si="30"/>
        <v>0.30994656049768782</v>
      </c>
      <c r="L142" s="11">
        <f t="shared" si="28"/>
        <v>4.8345657848019349E-2</v>
      </c>
      <c r="M142" s="11">
        <f t="shared" si="20"/>
        <v>-1.0264063731719157</v>
      </c>
      <c r="N142" s="11"/>
      <c r="O142" s="11"/>
    </row>
    <row r="143" spans="2:15" x14ac:dyDescent="0.2">
      <c r="B143" s="1">
        <v>133</v>
      </c>
      <c r="C143" s="19">
        <v>28</v>
      </c>
      <c r="D143" s="18">
        <v>4</v>
      </c>
      <c r="E143" s="18"/>
      <c r="F143" s="11">
        <f t="shared" si="25"/>
        <v>3.764165291170622</v>
      </c>
      <c r="G143" s="11">
        <f t="shared" si="26"/>
        <v>7.7950980912695603E-2</v>
      </c>
      <c r="H143" s="11">
        <f t="shared" si="29"/>
        <v>-2.5516750996871544</v>
      </c>
      <c r="I143" s="11"/>
      <c r="J143" s="11">
        <f t="shared" si="27"/>
        <v>4.5465012419992066</v>
      </c>
      <c r="K143" s="11">
        <f t="shared" si="30"/>
        <v>0</v>
      </c>
      <c r="L143" s="11">
        <f t="shared" si="28"/>
        <v>9.3365690599093609E-2</v>
      </c>
      <c r="M143" s="11">
        <f t="shared" ref="M143:M183" si="31" xml:space="preserve"> LN(K143+L143)</f>
        <v>-2.3712313395720641</v>
      </c>
      <c r="N143" s="11"/>
      <c r="O143" s="11"/>
    </row>
    <row r="144" spans="2:15" x14ac:dyDescent="0.2">
      <c r="B144" s="1">
        <v>134</v>
      </c>
      <c r="C144" s="19">
        <v>25.8</v>
      </c>
      <c r="D144" s="18">
        <v>10</v>
      </c>
      <c r="E144" s="18"/>
      <c r="F144" s="11">
        <f t="shared" si="25"/>
        <v>2.4669429481018312</v>
      </c>
      <c r="G144" s="11">
        <f t="shared" si="26"/>
        <v>1.0043181866444581E-2</v>
      </c>
      <c r="H144" s="11">
        <f t="shared" si="29"/>
        <v>-4.6008612959581789</v>
      </c>
      <c r="I144" s="11"/>
      <c r="J144" s="11">
        <f t="shared" si="27"/>
        <v>3.9227362681791416</v>
      </c>
      <c r="K144" s="11">
        <f t="shared" si="30"/>
        <v>0</v>
      </c>
      <c r="L144" s="11">
        <f t="shared" si="28"/>
        <v>1.1243011104348234E-2</v>
      </c>
      <c r="M144" s="11">
        <f t="shared" si="31"/>
        <v>-4.4880085785472774</v>
      </c>
      <c r="N144" s="11"/>
      <c r="O144" s="11"/>
    </row>
    <row r="145" spans="2:15" x14ac:dyDescent="0.2">
      <c r="B145" s="1">
        <v>135</v>
      </c>
      <c r="C145" s="19">
        <v>27.9</v>
      </c>
      <c r="D145" s="18">
        <v>7</v>
      </c>
      <c r="E145" s="18"/>
      <c r="F145" s="11">
        <f t="shared" si="25"/>
        <v>3.6925581330966559</v>
      </c>
      <c r="G145" s="11">
        <f t="shared" si="26"/>
        <v>3.8424452712741336E-2</v>
      </c>
      <c r="H145" s="11">
        <f t="shared" si="29"/>
        <v>-3.2590612326584849</v>
      </c>
      <c r="I145" s="11"/>
      <c r="J145" s="11">
        <f t="shared" si="27"/>
        <v>4.5161069044575379</v>
      </c>
      <c r="K145" s="11">
        <f t="shared" si="30"/>
        <v>0</v>
      </c>
      <c r="L145" s="11">
        <f t="shared" si="28"/>
        <v>4.7747019832992073E-2</v>
      </c>
      <c r="M145" s="11">
        <f t="shared" si="31"/>
        <v>-3.0418386258776113</v>
      </c>
      <c r="N145" s="11"/>
      <c r="O145" s="11"/>
    </row>
    <row r="146" spans="2:15" x14ac:dyDescent="0.2">
      <c r="B146" s="1">
        <v>136</v>
      </c>
      <c r="C146" s="19">
        <v>24.9</v>
      </c>
      <c r="D146" s="18">
        <v>0</v>
      </c>
      <c r="E146" s="18"/>
      <c r="F146" s="11">
        <f t="shared" si="25"/>
        <v>2.0753292397517833</v>
      </c>
      <c r="G146" s="11">
        <f t="shared" si="26"/>
        <v>0.34013457111731304</v>
      </c>
      <c r="H146" s="11">
        <f t="shared" si="29"/>
        <v>-1.0784139422751986</v>
      </c>
      <c r="I146" s="11"/>
      <c r="J146" s="11">
        <f t="shared" si="27"/>
        <v>3.6929311381487548</v>
      </c>
      <c r="K146" s="11">
        <f t="shared" si="30"/>
        <v>0.30994656049768782</v>
      </c>
      <c r="L146" s="11">
        <f t="shared" si="28"/>
        <v>4.9626115017237571E-2</v>
      </c>
      <c r="M146" s="11">
        <f t="shared" si="31"/>
        <v>-1.0228389650478067</v>
      </c>
      <c r="N146" s="11"/>
      <c r="O146" s="11"/>
    </row>
    <row r="147" spans="2:15" x14ac:dyDescent="0.2">
      <c r="B147" s="1">
        <v>137</v>
      </c>
      <c r="C147" s="19">
        <v>28.4</v>
      </c>
      <c r="D147" s="18">
        <v>5</v>
      </c>
      <c r="E147" s="18"/>
      <c r="F147" s="11">
        <f t="shared" si="25"/>
        <v>4.0647520989032015</v>
      </c>
      <c r="G147" s="11">
        <f t="shared" si="26"/>
        <v>6.2624952999381284E-2</v>
      </c>
      <c r="H147" s="11">
        <f t="shared" si="29"/>
        <v>-2.7705914700862717</v>
      </c>
      <c r="I147" s="11"/>
      <c r="J147" s="11">
        <f t="shared" si="27"/>
        <v>4.6701380079343675</v>
      </c>
      <c r="K147" s="11">
        <f t="shared" si="30"/>
        <v>0</v>
      </c>
      <c r="L147" s="11">
        <f t="shared" si="28"/>
        <v>7.9922866151042368E-2</v>
      </c>
      <c r="M147" s="11">
        <f t="shared" si="31"/>
        <v>-2.5266932825341115</v>
      </c>
      <c r="N147" s="11"/>
      <c r="O147" s="11"/>
    </row>
    <row r="148" spans="2:15" x14ac:dyDescent="0.2">
      <c r="B148" s="1">
        <v>138</v>
      </c>
      <c r="C148" s="19">
        <v>27.2</v>
      </c>
      <c r="D148" s="18">
        <v>5</v>
      </c>
      <c r="E148" s="18"/>
      <c r="F148" s="11">
        <f t="shared" si="25"/>
        <v>3.2280327296688069</v>
      </c>
      <c r="G148" s="11">
        <f t="shared" si="26"/>
        <v>5.8757905705289555E-2</v>
      </c>
      <c r="H148" s="11">
        <f t="shared" si="29"/>
        <v>-2.8343295698145345</v>
      </c>
      <c r="I148" s="11"/>
      <c r="J148" s="11">
        <f t="shared" si="27"/>
        <v>4.3089604992330823</v>
      </c>
      <c r="K148" s="11">
        <f t="shared" si="30"/>
        <v>0</v>
      </c>
      <c r="L148" s="11">
        <f t="shared" si="28"/>
        <v>7.8359970763243719E-2</v>
      </c>
      <c r="M148" s="11">
        <f t="shared" si="31"/>
        <v>-2.5464420590140375</v>
      </c>
      <c r="N148" s="11"/>
      <c r="O148" s="11"/>
    </row>
    <row r="149" spans="2:15" x14ac:dyDescent="0.2">
      <c r="B149" s="1">
        <v>139</v>
      </c>
      <c r="C149" s="19">
        <v>25</v>
      </c>
      <c r="D149" s="18">
        <v>6</v>
      </c>
      <c r="E149" s="18"/>
      <c r="F149" s="11">
        <f t="shared" si="25"/>
        <v>2.1155746261668114</v>
      </c>
      <c r="G149" s="11">
        <f t="shared" si="26"/>
        <v>3.1198568702502337E-2</v>
      </c>
      <c r="H149" s="11">
        <f t="shared" si="29"/>
        <v>-3.4673830601387836</v>
      </c>
      <c r="I149" s="11"/>
      <c r="J149" s="11">
        <f t="shared" si="27"/>
        <v>3.7177853317951111</v>
      </c>
      <c r="K149" s="11">
        <f t="shared" si="30"/>
        <v>0</v>
      </c>
      <c r="L149" s="11">
        <f t="shared" si="28"/>
        <v>5.2468536544168345E-2</v>
      </c>
      <c r="M149" s="11">
        <f t="shared" si="31"/>
        <v>-2.9475415929595385</v>
      </c>
      <c r="N149" s="11"/>
      <c r="O149" s="11"/>
    </row>
    <row r="150" spans="2:15" x14ac:dyDescent="0.2">
      <c r="B150" s="1">
        <v>140</v>
      </c>
      <c r="C150" s="19">
        <v>27.5</v>
      </c>
      <c r="D150" s="18">
        <v>6</v>
      </c>
      <c r="E150" s="18"/>
      <c r="F150" s="11">
        <f t="shared" si="25"/>
        <v>3.4194949217155721</v>
      </c>
      <c r="G150" s="11">
        <f t="shared" si="26"/>
        <v>4.668302363761425E-2</v>
      </c>
      <c r="H150" s="11">
        <f t="shared" si="29"/>
        <v>-3.0643746999336976</v>
      </c>
      <c r="I150" s="11"/>
      <c r="J150" s="11">
        <f t="shared" si="27"/>
        <v>4.3965479425305132</v>
      </c>
      <c r="K150" s="11">
        <f t="shared" si="30"/>
        <v>0</v>
      </c>
      <c r="L150" s="11">
        <f t="shared" si="28"/>
        <v>6.1889149115932948E-2</v>
      </c>
      <c r="M150" s="11">
        <f t="shared" si="31"/>
        <v>-2.7824104116541375</v>
      </c>
      <c r="N150" s="11"/>
      <c r="O150" s="11"/>
    </row>
    <row r="151" spans="2:15" x14ac:dyDescent="0.2">
      <c r="B151" s="1">
        <v>141</v>
      </c>
      <c r="C151" s="19">
        <v>33.5</v>
      </c>
      <c r="D151" s="18">
        <v>7</v>
      </c>
      <c r="E151" s="18"/>
      <c r="F151" s="11">
        <f t="shared" si="25"/>
        <v>10.825367174841837</v>
      </c>
      <c r="G151" s="11">
        <f t="shared" si="26"/>
        <v>4.3527511243942676E-2</v>
      </c>
      <c r="H151" s="11">
        <f t="shared" si="29"/>
        <v>-3.1343620984054175</v>
      </c>
      <c r="I151" s="11"/>
      <c r="J151" s="11">
        <f t="shared" si="27"/>
        <v>6.575031264009211</v>
      </c>
      <c r="K151" s="11">
        <f t="shared" si="30"/>
        <v>0</v>
      </c>
      <c r="L151" s="11">
        <f t="shared" si="28"/>
        <v>6.1356169798465497E-2</v>
      </c>
      <c r="M151" s="11">
        <f t="shared" si="31"/>
        <v>-2.7910595456696083</v>
      </c>
      <c r="N151" s="11"/>
      <c r="O151" s="11"/>
    </row>
    <row r="152" spans="2:15" x14ac:dyDescent="0.2">
      <c r="B152" s="1">
        <v>142</v>
      </c>
      <c r="C152" s="19">
        <v>30.5</v>
      </c>
      <c r="D152" s="18">
        <v>3</v>
      </c>
      <c r="E152" s="18"/>
      <c r="F152" s="11">
        <f t="shared" si="25"/>
        <v>6.0841834357683622</v>
      </c>
      <c r="G152" s="11">
        <f t="shared" si="26"/>
        <v>8.656800548915701E-2</v>
      </c>
      <c r="H152" s="11">
        <f t="shared" si="29"/>
        <v>-2.4468249833041762</v>
      </c>
      <c r="I152" s="11"/>
      <c r="J152" s="11">
        <f t="shared" si="27"/>
        <v>5.3765639748684748</v>
      </c>
      <c r="K152" s="11">
        <f t="shared" si="30"/>
        <v>0</v>
      </c>
      <c r="L152" s="11">
        <f t="shared" si="28"/>
        <v>8.6314428041549734E-2</v>
      </c>
      <c r="M152" s="11">
        <f t="shared" si="31"/>
        <v>-2.4497585101440866</v>
      </c>
      <c r="N152" s="11"/>
      <c r="O152" s="11"/>
    </row>
    <row r="153" spans="2:15" x14ac:dyDescent="0.2">
      <c r="B153" s="1">
        <v>143</v>
      </c>
      <c r="C153" s="19">
        <v>29</v>
      </c>
      <c r="D153" s="18">
        <v>3</v>
      </c>
      <c r="E153" s="18"/>
      <c r="F153" s="11">
        <f t="shared" si="25"/>
        <v>4.5612316715330206</v>
      </c>
      <c r="G153" s="11">
        <f t="shared" si="26"/>
        <v>9.5234318310234906E-2</v>
      </c>
      <c r="H153" s="11">
        <f t="shared" si="29"/>
        <v>-2.3514149156924002</v>
      </c>
      <c r="I153" s="11"/>
      <c r="J153" s="11">
        <f t="shared" si="27"/>
        <v>4.861925676271869</v>
      </c>
      <c r="K153" s="11">
        <f t="shared" si="30"/>
        <v>0</v>
      </c>
      <c r="L153" s="11">
        <f t="shared" si="28"/>
        <v>9.4871619319909548E-2</v>
      </c>
      <c r="M153" s="11">
        <f t="shared" si="31"/>
        <v>-2.3552306768929441</v>
      </c>
      <c r="N153" s="11"/>
      <c r="O153" s="11"/>
    </row>
    <row r="154" spans="2:15" x14ac:dyDescent="0.2">
      <c r="B154" s="1">
        <v>144</v>
      </c>
      <c r="C154" s="19">
        <v>24.3</v>
      </c>
      <c r="D154" s="18">
        <v>0</v>
      </c>
      <c r="E154" s="18"/>
      <c r="F154" s="11">
        <f t="shared" si="25"/>
        <v>1.8494344270746135</v>
      </c>
      <c r="G154" s="11">
        <f t="shared" si="26"/>
        <v>0.36527541791100893</v>
      </c>
      <c r="H154" s="11">
        <f t="shared" si="29"/>
        <v>-1.007103640324968</v>
      </c>
      <c r="I154" s="11"/>
      <c r="J154" s="11">
        <f t="shared" si="27"/>
        <v>3.5472566257280724</v>
      </c>
      <c r="K154" s="11">
        <f t="shared" si="30"/>
        <v>0.30994656049768782</v>
      </c>
      <c r="L154" s="11">
        <f t="shared" si="28"/>
        <v>5.3615473580808939E-2</v>
      </c>
      <c r="M154" s="11">
        <f t="shared" si="31"/>
        <v>-1.0118053388564257</v>
      </c>
      <c r="N154" s="11"/>
      <c r="O154" s="11"/>
    </row>
    <row r="155" spans="2:15" x14ac:dyDescent="0.2">
      <c r="B155" s="1">
        <v>145</v>
      </c>
      <c r="C155" s="19">
        <v>25.8</v>
      </c>
      <c r="D155" s="18">
        <v>0</v>
      </c>
      <c r="E155" s="18"/>
      <c r="F155" s="11">
        <f t="shared" si="25"/>
        <v>2.4669429481018312</v>
      </c>
      <c r="G155" s="11">
        <f t="shared" si="26"/>
        <v>0.30418994929580362</v>
      </c>
      <c r="H155" s="11">
        <f t="shared" si="29"/>
        <v>-1.190102939493028</v>
      </c>
      <c r="I155" s="11"/>
      <c r="J155" s="11">
        <f t="shared" si="27"/>
        <v>3.9227362681791416</v>
      </c>
      <c r="K155" s="11">
        <f t="shared" si="30"/>
        <v>0.30994656049768782</v>
      </c>
      <c r="L155" s="11">
        <f t="shared" si="28"/>
        <v>4.4054834631789205E-2</v>
      </c>
      <c r="M155" s="11">
        <f t="shared" si="31"/>
        <v>-1.0384544248124081</v>
      </c>
      <c r="N155" s="11"/>
      <c r="O155" s="11"/>
    </row>
    <row r="156" spans="2:15" x14ac:dyDescent="0.2">
      <c r="B156" s="1">
        <v>146</v>
      </c>
      <c r="C156" s="19">
        <v>25</v>
      </c>
      <c r="D156" s="18">
        <v>8</v>
      </c>
      <c r="E156" s="18"/>
      <c r="F156" s="11">
        <f t="shared" si="25"/>
        <v>2.1155746261668114</v>
      </c>
      <c r="G156" s="11">
        <f t="shared" si="26"/>
        <v>1.4919801997293373E-2</v>
      </c>
      <c r="H156" s="11">
        <f t="shared" si="29"/>
        <v>-4.2050659552534713</v>
      </c>
      <c r="I156" s="11"/>
      <c r="J156" s="11">
        <f t="shared" si="27"/>
        <v>3.7177853317951111</v>
      </c>
      <c r="K156" s="11">
        <f t="shared" si="30"/>
        <v>0</v>
      </c>
      <c r="L156" s="11">
        <f t="shared" si="28"/>
        <v>2.3763468770024831E-2</v>
      </c>
      <c r="M156" s="11">
        <f t="shared" si="31"/>
        <v>-3.7396058031390762</v>
      </c>
      <c r="N156" s="11"/>
      <c r="O156" s="11"/>
    </row>
    <row r="157" spans="2:15" x14ac:dyDescent="0.2">
      <c r="B157" s="1">
        <v>147</v>
      </c>
      <c r="C157" s="19">
        <v>31.7</v>
      </c>
      <c r="D157" s="18">
        <v>4</v>
      </c>
      <c r="E157" s="18"/>
      <c r="F157" s="11">
        <f t="shared" si="25"/>
        <v>7.6612288231627961</v>
      </c>
      <c r="G157" s="11">
        <f t="shared" si="26"/>
        <v>6.8178891540023462E-2</v>
      </c>
      <c r="H157" s="11">
        <f t="shared" si="29"/>
        <v>-2.6856202702510719</v>
      </c>
      <c r="I157" s="11"/>
      <c r="J157" s="11">
        <f t="shared" si="27"/>
        <v>5.8272281158281567</v>
      </c>
      <c r="K157" s="11">
        <f t="shared" si="30"/>
        <v>0</v>
      </c>
      <c r="L157" s="11">
        <f t="shared" si="28"/>
        <v>8.2312602806922361E-2</v>
      </c>
      <c r="M157" s="11">
        <f t="shared" si="31"/>
        <v>-2.4972310504963056</v>
      </c>
      <c r="N157" s="11"/>
      <c r="O157" s="11"/>
    </row>
    <row r="158" spans="2:15" x14ac:dyDescent="0.2">
      <c r="B158" s="1">
        <v>148</v>
      </c>
      <c r="C158" s="19">
        <v>29.5</v>
      </c>
      <c r="D158" s="18">
        <v>4</v>
      </c>
      <c r="E158" s="18"/>
      <c r="F158" s="11">
        <f t="shared" si="25"/>
        <v>5.0209841909514799</v>
      </c>
      <c r="G158" s="11">
        <f t="shared" si="26"/>
        <v>7.6653765634094762E-2</v>
      </c>
      <c r="H158" s="11">
        <f t="shared" si="29"/>
        <v>-2.5684565472246605</v>
      </c>
      <c r="I158" s="11"/>
      <c r="J158" s="11">
        <f t="shared" si="27"/>
        <v>5.0277516393816688</v>
      </c>
      <c r="K158" s="11">
        <f t="shared" si="30"/>
        <v>0</v>
      </c>
      <c r="L158" s="11">
        <f t="shared" si="28"/>
        <v>9.004191129211396E-2</v>
      </c>
      <c r="M158" s="11">
        <f t="shared" si="31"/>
        <v>-2.4074800360241406</v>
      </c>
      <c r="N158" s="11"/>
      <c r="O158" s="11"/>
    </row>
    <row r="159" spans="2:15" x14ac:dyDescent="0.2">
      <c r="B159" s="1">
        <v>149</v>
      </c>
      <c r="C159" s="19">
        <v>24</v>
      </c>
      <c r="D159" s="18">
        <v>10</v>
      </c>
      <c r="E159" s="18"/>
      <c r="F159" s="11">
        <f t="shared" si="25"/>
        <v>1.7458820669860635</v>
      </c>
      <c r="G159" s="11">
        <f t="shared" si="26"/>
        <v>4.365264567099493E-3</v>
      </c>
      <c r="H159" s="11">
        <f t="shared" si="29"/>
        <v>-5.4340764805079882</v>
      </c>
      <c r="I159" s="11"/>
      <c r="J159" s="11">
        <f t="shared" si="27"/>
        <v>3.4765886510741741</v>
      </c>
      <c r="K159" s="11">
        <f t="shared" si="30"/>
        <v>0</v>
      </c>
      <c r="L159" s="11">
        <f t="shared" si="28"/>
        <v>7.5335416423105706E-3</v>
      </c>
      <c r="M159" s="11">
        <f t="shared" si="31"/>
        <v>-4.8883900101201592</v>
      </c>
      <c r="N159" s="11"/>
      <c r="O159" s="11"/>
    </row>
    <row r="160" spans="2:15" x14ac:dyDescent="0.2">
      <c r="B160" s="1">
        <v>150</v>
      </c>
      <c r="C160" s="19">
        <v>30</v>
      </c>
      <c r="D160" s="18">
        <v>9</v>
      </c>
      <c r="E160" s="18"/>
      <c r="F160" s="11">
        <f t="shared" si="25"/>
        <v>5.5270777853981583</v>
      </c>
      <c r="G160" s="11">
        <f t="shared" si="26"/>
        <v>3.284903112897123E-2</v>
      </c>
      <c r="H160" s="11">
        <f t="shared" si="29"/>
        <v>-3.415833028277298</v>
      </c>
      <c r="I160" s="11"/>
      <c r="J160" s="11">
        <f t="shared" si="27"/>
        <v>5.1992334376218778</v>
      </c>
      <c r="K160" s="11">
        <f t="shared" si="30"/>
        <v>0</v>
      </c>
      <c r="L160" s="11">
        <f t="shared" si="28"/>
        <v>3.2001987997008194E-2</v>
      </c>
      <c r="M160" s="11">
        <f t="shared" si="31"/>
        <v>-3.4419572532055764</v>
      </c>
      <c r="N160" s="11"/>
      <c r="O160" s="11"/>
    </row>
    <row r="161" spans="2:15" x14ac:dyDescent="0.2">
      <c r="B161" s="1">
        <v>151</v>
      </c>
      <c r="C161" s="19">
        <v>27.6</v>
      </c>
      <c r="D161" s="18">
        <v>4</v>
      </c>
      <c r="E161" s="18"/>
      <c r="F161" s="11">
        <f t="shared" si="25"/>
        <v>3.4858067588123833</v>
      </c>
      <c r="G161" s="11">
        <f t="shared" si="26"/>
        <v>7.7499631683661988E-2</v>
      </c>
      <c r="H161" s="11">
        <f t="shared" si="29"/>
        <v>-2.5574820951030062</v>
      </c>
      <c r="I161" s="11"/>
      <c r="J161" s="11">
        <f t="shared" si="27"/>
        <v>4.4261376234239185</v>
      </c>
      <c r="K161" s="11">
        <f t="shared" si="30"/>
        <v>0</v>
      </c>
      <c r="L161" s="11">
        <f t="shared" si="28"/>
        <v>9.3948370474275525E-2</v>
      </c>
      <c r="M161" s="11">
        <f t="shared" si="31"/>
        <v>-2.3650098978789837</v>
      </c>
      <c r="N161" s="11"/>
      <c r="O161" s="11"/>
    </row>
    <row r="162" spans="2:15" x14ac:dyDescent="0.2">
      <c r="B162" s="1">
        <v>152</v>
      </c>
      <c r="C162" s="19">
        <v>26.2</v>
      </c>
      <c r="D162" s="18">
        <v>0</v>
      </c>
      <c r="E162" s="18"/>
      <c r="F162" s="11">
        <f t="shared" si="25"/>
        <v>2.6639402763986784</v>
      </c>
      <c r="G162" s="11">
        <f t="shared" si="26"/>
        <v>0.28895903627670588</v>
      </c>
      <c r="H162" s="11">
        <f t="shared" si="29"/>
        <v>-1.2414703439033683</v>
      </c>
      <c r="I162" s="11"/>
      <c r="J162" s="11">
        <f t="shared" si="27"/>
        <v>4.0294104776424522</v>
      </c>
      <c r="K162" s="11">
        <f t="shared" si="30"/>
        <v>0.30994656049768782</v>
      </c>
      <c r="L162" s="11">
        <f t="shared" si="28"/>
        <v>4.1733876469476801E-2</v>
      </c>
      <c r="M162" s="11">
        <f t="shared" si="31"/>
        <v>-1.0450323652541043</v>
      </c>
      <c r="N162" s="11"/>
      <c r="O162" s="11"/>
    </row>
    <row r="163" spans="2:15" x14ac:dyDescent="0.2">
      <c r="B163" s="1">
        <v>153</v>
      </c>
      <c r="C163" s="19">
        <v>23.1</v>
      </c>
      <c r="D163" s="18">
        <v>0</v>
      </c>
      <c r="E163" s="18"/>
      <c r="F163" s="11">
        <f t="shared" si="25"/>
        <v>1.4687328320917861</v>
      </c>
      <c r="G163" s="11">
        <f t="shared" si="26"/>
        <v>0.4178938434737654</v>
      </c>
      <c r="H163" s="11">
        <f t="shared" si="29"/>
        <v>-0.87252784169286224</v>
      </c>
      <c r="I163" s="11"/>
      <c r="J163" s="11">
        <f t="shared" si="27"/>
        <v>3.2729201267578265</v>
      </c>
      <c r="K163" s="11">
        <f t="shared" si="30"/>
        <v>0.30994656049768782</v>
      </c>
      <c r="L163" s="11">
        <f t="shared" si="28"/>
        <v>6.2273484335365233E-2</v>
      </c>
      <c r="M163" s="11">
        <f t="shared" si="31"/>
        <v>-0.98827008121859949</v>
      </c>
      <c r="N163" s="11"/>
      <c r="O163" s="11"/>
    </row>
    <row r="164" spans="2:15" x14ac:dyDescent="0.2">
      <c r="B164" s="1">
        <v>154</v>
      </c>
      <c r="C164" s="19">
        <v>22.9</v>
      </c>
      <c r="D164" s="18">
        <v>0</v>
      </c>
      <c r="E164" s="18"/>
      <c r="F164" s="11">
        <f t="shared" si="25"/>
        <v>1.4133838160669971</v>
      </c>
      <c r="G164" s="11">
        <f t="shared" si="26"/>
        <v>0.42691000947424351</v>
      </c>
      <c r="H164" s="11">
        <f t="shared" si="29"/>
        <v>-0.85118203861035036</v>
      </c>
      <c r="I164" s="11"/>
      <c r="J164" s="11">
        <f t="shared" si="27"/>
        <v>3.229306052064965</v>
      </c>
      <c r="K164" s="11">
        <f t="shared" si="30"/>
        <v>0.30994656049768782</v>
      </c>
      <c r="L164" s="11">
        <f t="shared" si="28"/>
        <v>6.3805995311739458E-2</v>
      </c>
      <c r="M164" s="11">
        <f t="shared" si="31"/>
        <v>-0.98416131601452872</v>
      </c>
      <c r="N164" s="11"/>
      <c r="O164" s="11"/>
    </row>
    <row r="165" spans="2:15" x14ac:dyDescent="0.2">
      <c r="B165" s="1">
        <v>155</v>
      </c>
      <c r="C165" s="19">
        <v>24.5</v>
      </c>
      <c r="D165" s="18">
        <v>0</v>
      </c>
      <c r="E165" s="18"/>
      <c r="F165" s="11">
        <f t="shared" si="25"/>
        <v>1.9218594644758458</v>
      </c>
      <c r="G165" s="11">
        <f t="shared" si="26"/>
        <v>0.35679829824292314</v>
      </c>
      <c r="H165" s="11">
        <f t="shared" si="29"/>
        <v>-1.0305846477861906</v>
      </c>
      <c r="I165" s="11"/>
      <c r="J165" s="11">
        <f t="shared" si="27"/>
        <v>3.5951648490227703</v>
      </c>
      <c r="K165" s="11">
        <f t="shared" si="30"/>
        <v>0.30994656049768782</v>
      </c>
      <c r="L165" s="11">
        <f t="shared" si="28"/>
        <v>5.2260859929461528E-2</v>
      </c>
      <c r="M165" s="11">
        <f t="shared" si="31"/>
        <v>-1.0155382466439811</v>
      </c>
      <c r="N165" s="11"/>
      <c r="O165" s="11"/>
    </row>
    <row r="166" spans="2:15" x14ac:dyDescent="0.2">
      <c r="B166" s="1">
        <v>156</v>
      </c>
      <c r="C166" s="19">
        <v>24.7</v>
      </c>
      <c r="D166" s="18">
        <v>4</v>
      </c>
      <c r="E166" s="18"/>
      <c r="F166" s="11">
        <f t="shared" si="25"/>
        <v>1.9971207127563486</v>
      </c>
      <c r="G166" s="11">
        <f t="shared" si="26"/>
        <v>6.3649354508224024E-2</v>
      </c>
      <c r="H166" s="11">
        <f t="shared" si="29"/>
        <v>-2.7543660952992095</v>
      </c>
      <c r="I166" s="11"/>
      <c r="J166" s="11">
        <f t="shared" si="27"/>
        <v>3.6437201069420873</v>
      </c>
      <c r="K166" s="11">
        <f t="shared" si="30"/>
        <v>0</v>
      </c>
      <c r="L166" s="11">
        <f t="shared" si="28"/>
        <v>9.4095926732508814E-2</v>
      </c>
      <c r="M166" s="11">
        <f t="shared" si="31"/>
        <v>-2.3634405199110224</v>
      </c>
      <c r="N166" s="11"/>
      <c r="O166" s="11"/>
    </row>
    <row r="167" spans="2:15" x14ac:dyDescent="0.2">
      <c r="B167" s="1">
        <v>157</v>
      </c>
      <c r="C167" s="19">
        <v>28.3</v>
      </c>
      <c r="D167" s="18">
        <v>0</v>
      </c>
      <c r="E167" s="18"/>
      <c r="F167" s="11">
        <f t="shared" si="25"/>
        <v>3.9874267628558298</v>
      </c>
      <c r="G167" s="11">
        <f t="shared" si="26"/>
        <v>0.21722564846350553</v>
      </c>
      <c r="H167" s="11">
        <f t="shared" si="29"/>
        <v>-1.5268186110455075</v>
      </c>
      <c r="I167" s="11"/>
      <c r="J167" s="11">
        <f t="shared" si="27"/>
        <v>4.6389171320511533</v>
      </c>
      <c r="K167" s="11">
        <f t="shared" si="30"/>
        <v>0.30994656049768782</v>
      </c>
      <c r="L167" s="11">
        <f t="shared" si="28"/>
        <v>3.1034156964032687E-2</v>
      </c>
      <c r="M167" s="11">
        <f t="shared" si="31"/>
        <v>-1.0759293503305418</v>
      </c>
      <c r="N167" s="11"/>
      <c r="O167" s="11"/>
    </row>
    <row r="168" spans="2:15" x14ac:dyDescent="0.2">
      <c r="B168" s="1">
        <v>158</v>
      </c>
      <c r="C168" s="19">
        <v>23.9</v>
      </c>
      <c r="D168" s="18">
        <v>2</v>
      </c>
      <c r="E168" s="18"/>
      <c r="F168" s="11">
        <f t="shared" si="25"/>
        <v>1.712669483722939</v>
      </c>
      <c r="G168" s="11">
        <f t="shared" si="26"/>
        <v>0.14109096111111546</v>
      </c>
      <c r="H168" s="11">
        <f t="shared" si="29"/>
        <v>-1.9583504823374951</v>
      </c>
      <c r="I168" s="11"/>
      <c r="J168" s="11">
        <f t="shared" si="27"/>
        <v>3.4533469090554645</v>
      </c>
      <c r="K168" s="11">
        <f t="shared" si="30"/>
        <v>0</v>
      </c>
      <c r="L168" s="11">
        <f t="shared" si="28"/>
        <v>0.12314059261860574</v>
      </c>
      <c r="M168" s="11">
        <f t="shared" si="31"/>
        <v>-2.0944285469509185</v>
      </c>
      <c r="N168" s="11"/>
      <c r="O168" s="11"/>
    </row>
    <row r="169" spans="2:15" x14ac:dyDescent="0.2">
      <c r="B169" s="1">
        <v>159</v>
      </c>
      <c r="C169" s="19">
        <v>23.8</v>
      </c>
      <c r="D169" s="18">
        <v>0</v>
      </c>
      <c r="E169" s="18"/>
      <c r="F169" s="11">
        <f t="shared" si="25"/>
        <v>1.6800887161522191</v>
      </c>
      <c r="G169" s="11">
        <f t="shared" si="26"/>
        <v>0.38685806372922538</v>
      </c>
      <c r="H169" s="11">
        <f t="shared" si="29"/>
        <v>-0.94969741361499471</v>
      </c>
      <c r="I169" s="11"/>
      <c r="J169" s="11">
        <f t="shared" si="27"/>
        <v>3.4302605430752471</v>
      </c>
      <c r="K169" s="11">
        <f t="shared" si="30"/>
        <v>0.30994656049768782</v>
      </c>
      <c r="L169" s="11">
        <f t="shared" si="28"/>
        <v>5.7111828065198329E-2</v>
      </c>
      <c r="M169" s="11">
        <f t="shared" si="31"/>
        <v>-1.0022343466805395</v>
      </c>
      <c r="N169" s="11"/>
      <c r="O169" s="11"/>
    </row>
    <row r="170" spans="2:15" x14ac:dyDescent="0.2">
      <c r="B170" s="1">
        <v>160</v>
      </c>
      <c r="C170" s="19">
        <v>29.8</v>
      </c>
      <c r="D170" s="18">
        <v>4</v>
      </c>
      <c r="E170" s="18"/>
      <c r="F170" s="11">
        <f t="shared" si="25"/>
        <v>5.3187905392564865</v>
      </c>
      <c r="G170" s="11">
        <f t="shared" si="26"/>
        <v>7.5889549520929425E-2</v>
      </c>
      <c r="H170" s="11">
        <f t="shared" si="29"/>
        <v>-2.5784762915316284</v>
      </c>
      <c r="I170" s="11"/>
      <c r="J170" s="11">
        <f t="shared" si="27"/>
        <v>5.1299498172731308</v>
      </c>
      <c r="K170" s="11">
        <f t="shared" si="30"/>
        <v>0</v>
      </c>
      <c r="L170" s="11">
        <f t="shared" si="28"/>
        <v>8.9173777013658542E-2</v>
      </c>
      <c r="M170" s="11">
        <f t="shared" si="31"/>
        <v>-2.4171682622841719</v>
      </c>
      <c r="N170" s="11"/>
      <c r="O170" s="11"/>
    </row>
    <row r="171" spans="2:15" x14ac:dyDescent="0.2">
      <c r="B171" s="1">
        <v>161</v>
      </c>
      <c r="C171" s="19">
        <v>26.5</v>
      </c>
      <c r="D171" s="18">
        <v>4</v>
      </c>
      <c r="E171" s="18"/>
      <c r="F171" s="11">
        <f t="shared" ref="F171:F183" si="32">EXP($G$5+$G$6*C171)</f>
        <v>2.8219448220506322</v>
      </c>
      <c r="G171" s="11">
        <f t="shared" ref="G171:G183" si="33">_xlfn.GAMMA(D171+1/$G$7)/_xlfn.GAMMA(D171+1)/_xlfn.GAMMA(1/$G$7)*((F171*$G$7)^D171)/((1+F171*$G$7)^(D171+1/$G$7))</f>
        <v>7.438419727281663E-2</v>
      </c>
      <c r="H171" s="11">
        <f t="shared" si="29"/>
        <v>-2.5985117619507312</v>
      </c>
      <c r="I171" s="11"/>
      <c r="J171" s="11">
        <f t="shared" ref="J171:J183" si="34">EXP($L$5+$L$6*C171)</f>
        <v>4.1113155593426427</v>
      </c>
      <c r="K171" s="11">
        <f t="shared" si="30"/>
        <v>0</v>
      </c>
      <c r="L171" s="11">
        <f t="shared" ref="L171:L183" si="35">(1-$L$4)*_xlfn.GAMMA(D171+1/$L$7)/_xlfn.GAMMA(D171+1)/_xlfn.GAMMA(1/$L$7)*((J171*$L$7)^D171)/((1+J171*$L$7)^(D171+1/$L$7))</f>
        <v>9.485512834007126E-2</v>
      </c>
      <c r="M171" s="11">
        <f t="shared" si="31"/>
        <v>-2.3554045161652999</v>
      </c>
      <c r="N171" s="11"/>
      <c r="O171" s="11"/>
    </row>
    <row r="172" spans="2:15" x14ac:dyDescent="0.2">
      <c r="B172" s="1">
        <v>162</v>
      </c>
      <c r="C172" s="19">
        <v>26</v>
      </c>
      <c r="D172" s="18">
        <v>3</v>
      </c>
      <c r="E172" s="18"/>
      <c r="F172" s="11">
        <f t="shared" si="32"/>
        <v>2.5635500149258172</v>
      </c>
      <c r="G172" s="11">
        <f t="shared" si="33"/>
        <v>9.9875349429257645E-2</v>
      </c>
      <c r="H172" s="11">
        <f t="shared" si="29"/>
        <v>-2.3038323762359099</v>
      </c>
      <c r="I172" s="11"/>
      <c r="J172" s="11">
        <f t="shared" si="34"/>
        <v>3.9757156110603642</v>
      </c>
      <c r="K172" s="11">
        <f t="shared" si="30"/>
        <v>0</v>
      </c>
      <c r="L172" s="11">
        <f t="shared" si="35"/>
        <v>0.10863807620348312</v>
      </c>
      <c r="M172" s="11">
        <f t="shared" si="31"/>
        <v>-2.2197333233229881</v>
      </c>
      <c r="N172" s="11"/>
      <c r="O172" s="11"/>
    </row>
    <row r="173" spans="2:15" x14ac:dyDescent="0.2">
      <c r="B173" s="1">
        <v>163</v>
      </c>
      <c r="C173" s="19">
        <v>28.2</v>
      </c>
      <c r="D173" s="18">
        <v>8</v>
      </c>
      <c r="E173" s="18"/>
      <c r="F173" s="11">
        <f t="shared" si="32"/>
        <v>3.9115724162930139</v>
      </c>
      <c r="G173" s="11">
        <f t="shared" si="33"/>
        <v>3.1947985968624804E-2</v>
      </c>
      <c r="H173" s="11">
        <f t="shared" si="29"/>
        <v>-3.4436461371212563</v>
      </c>
      <c r="I173" s="11"/>
      <c r="J173" s="11">
        <f t="shared" si="34"/>
        <v>4.6079049744304958</v>
      </c>
      <c r="K173" s="11">
        <f t="shared" si="30"/>
        <v>0</v>
      </c>
      <c r="L173" s="11">
        <f t="shared" si="35"/>
        <v>3.5884372222713845E-2</v>
      </c>
      <c r="M173" s="11">
        <f t="shared" si="31"/>
        <v>-3.3274533923951397</v>
      </c>
      <c r="N173" s="11"/>
      <c r="O173" s="11"/>
    </row>
    <row r="174" spans="2:15" x14ac:dyDescent="0.2">
      <c r="B174" s="1">
        <v>164</v>
      </c>
      <c r="C174" s="19">
        <v>25.7</v>
      </c>
      <c r="D174" s="18">
        <v>0</v>
      </c>
      <c r="E174" s="18"/>
      <c r="F174" s="11">
        <f t="shared" si="32"/>
        <v>2.4200133475185268</v>
      </c>
      <c r="G174" s="11">
        <f t="shared" si="33"/>
        <v>0.30807149683670509</v>
      </c>
      <c r="H174" s="11">
        <f t="shared" si="29"/>
        <v>-1.1774233903604578</v>
      </c>
      <c r="I174" s="11"/>
      <c r="J174" s="11">
        <f t="shared" si="34"/>
        <v>3.8965119334928144</v>
      </c>
      <c r="K174" s="11">
        <f t="shared" si="30"/>
        <v>0.30994656049768782</v>
      </c>
      <c r="L174" s="11">
        <f t="shared" si="35"/>
        <v>4.4649828781265097E-2</v>
      </c>
      <c r="M174" s="11">
        <f t="shared" si="31"/>
        <v>-1.0367750679123351</v>
      </c>
      <c r="N174" s="11"/>
      <c r="O174" s="11"/>
    </row>
    <row r="175" spans="2:15" x14ac:dyDescent="0.2">
      <c r="B175" s="1">
        <v>165</v>
      </c>
      <c r="C175" s="19">
        <v>26.5</v>
      </c>
      <c r="D175" s="18">
        <v>7</v>
      </c>
      <c r="E175" s="18"/>
      <c r="F175" s="11">
        <f t="shared" si="32"/>
        <v>2.8219448220506322</v>
      </c>
      <c r="G175" s="11">
        <f t="shared" si="33"/>
        <v>3.0755618045475462E-2</v>
      </c>
      <c r="H175" s="11">
        <f t="shared" si="29"/>
        <v>-3.4816826007514754</v>
      </c>
      <c r="I175" s="11"/>
      <c r="J175" s="11">
        <f t="shared" si="34"/>
        <v>4.1113155593426427</v>
      </c>
      <c r="K175" s="11">
        <f t="shared" si="30"/>
        <v>0</v>
      </c>
      <c r="L175" s="11">
        <f t="shared" si="35"/>
        <v>4.2215250760018468E-2</v>
      </c>
      <c r="M175" s="11">
        <f t="shared" si="31"/>
        <v>-3.1649737308091823</v>
      </c>
      <c r="N175" s="11"/>
      <c r="O175" s="11"/>
    </row>
    <row r="176" spans="2:15" x14ac:dyDescent="0.2">
      <c r="B176" s="1">
        <v>166</v>
      </c>
      <c r="C176" s="19">
        <v>25.8</v>
      </c>
      <c r="D176" s="18">
        <v>0</v>
      </c>
      <c r="E176" s="18"/>
      <c r="F176" s="11">
        <f t="shared" si="32"/>
        <v>2.4669429481018312</v>
      </c>
      <c r="G176" s="11">
        <f t="shared" si="33"/>
        <v>0.30418994929580362</v>
      </c>
      <c r="H176" s="11">
        <f t="shared" si="29"/>
        <v>-1.190102939493028</v>
      </c>
      <c r="I176" s="11"/>
      <c r="J176" s="11">
        <f t="shared" si="34"/>
        <v>3.9227362681791416</v>
      </c>
      <c r="K176" s="11">
        <f t="shared" si="30"/>
        <v>0.30994656049768782</v>
      </c>
      <c r="L176" s="11">
        <f t="shared" si="35"/>
        <v>4.4054834631789205E-2</v>
      </c>
      <c r="M176" s="11">
        <f t="shared" si="31"/>
        <v>-1.0384544248124081</v>
      </c>
      <c r="N176" s="11"/>
      <c r="O176" s="11"/>
    </row>
    <row r="177" spans="2:15" x14ac:dyDescent="0.2">
      <c r="B177" s="1">
        <v>167</v>
      </c>
      <c r="C177" s="19">
        <v>24.1</v>
      </c>
      <c r="D177" s="18">
        <v>0</v>
      </c>
      <c r="E177" s="18"/>
      <c r="F177" s="11">
        <f t="shared" si="32"/>
        <v>1.7797387182947138</v>
      </c>
      <c r="G177" s="11">
        <f t="shared" si="33"/>
        <v>0.37384386809525355</v>
      </c>
      <c r="H177" s="11">
        <f t="shared" si="29"/>
        <v>-0.98391703371632455</v>
      </c>
      <c r="I177" s="11"/>
      <c r="J177" s="11">
        <f t="shared" si="34"/>
        <v>3.4999868148443878</v>
      </c>
      <c r="K177" s="11">
        <f>IF(D177=0,$L$4,0)</f>
        <v>0.30994656049768782</v>
      </c>
      <c r="L177" s="11">
        <f t="shared" si="35"/>
        <v>5.4995118415362865E-2</v>
      </c>
      <c r="M177" s="11">
        <f t="shared" si="31"/>
        <v>-1.008017721966298</v>
      </c>
      <c r="N177" s="11"/>
      <c r="O177" s="11"/>
    </row>
    <row r="178" spans="2:15" x14ac:dyDescent="0.2">
      <c r="B178" s="1">
        <v>168</v>
      </c>
      <c r="C178" s="19">
        <v>26.2</v>
      </c>
      <c r="D178" s="18">
        <v>2</v>
      </c>
      <c r="E178" s="18"/>
      <c r="F178" s="11">
        <f t="shared" si="32"/>
        <v>2.6639402763986784</v>
      </c>
      <c r="G178" s="11">
        <f t="shared" si="33"/>
        <v>0.13871378280736837</v>
      </c>
      <c r="H178" s="11">
        <f t="shared" si="29"/>
        <v>-1.9753425852402582</v>
      </c>
      <c r="I178" s="11"/>
      <c r="J178" s="11">
        <f t="shared" si="34"/>
        <v>4.0294104776424522</v>
      </c>
      <c r="K178" s="11">
        <f t="shared" ref="K178:K183" si="36">IF(D178=0,$L$4,0)</f>
        <v>0</v>
      </c>
      <c r="L178" s="11">
        <f t="shared" si="35"/>
        <v>0.10708572171411634</v>
      </c>
      <c r="M178" s="11">
        <f t="shared" si="31"/>
        <v>-2.2341256277444912</v>
      </c>
      <c r="N178" s="11"/>
      <c r="O178" s="11"/>
    </row>
    <row r="179" spans="2:15" x14ac:dyDescent="0.2">
      <c r="B179" s="1">
        <v>169</v>
      </c>
      <c r="C179" s="19">
        <v>26.1</v>
      </c>
      <c r="D179" s="18">
        <v>3</v>
      </c>
      <c r="E179" s="18"/>
      <c r="F179" s="11">
        <f t="shared" si="32"/>
        <v>2.6132631201858194</v>
      </c>
      <c r="G179" s="11">
        <f t="shared" si="33"/>
        <v>0.10008010348557952</v>
      </c>
      <c r="H179" s="11">
        <f t="shared" si="29"/>
        <v>-2.3017843787954435</v>
      </c>
      <c r="I179" s="11"/>
      <c r="J179" s="11">
        <f t="shared" si="34"/>
        <v>4.0024730029487134</v>
      </c>
      <c r="K179" s="11">
        <f t="shared" si="36"/>
        <v>0</v>
      </c>
      <c r="L179" s="11">
        <f t="shared" si="35"/>
        <v>0.1082736076694524</v>
      </c>
      <c r="M179" s="11">
        <f t="shared" si="31"/>
        <v>-2.2230938511702929</v>
      </c>
      <c r="N179" s="11"/>
      <c r="O179" s="11"/>
    </row>
    <row r="180" spans="2:15" x14ac:dyDescent="0.2">
      <c r="B180" s="1">
        <v>170</v>
      </c>
      <c r="C180" s="19">
        <v>29</v>
      </c>
      <c r="D180" s="18">
        <v>4</v>
      </c>
      <c r="E180" s="18"/>
      <c r="F180" s="11">
        <f t="shared" si="32"/>
        <v>4.5612316715330206</v>
      </c>
      <c r="G180" s="11">
        <f t="shared" si="33"/>
        <v>7.7577343354972517E-2</v>
      </c>
      <c r="H180" s="11">
        <f t="shared" si="29"/>
        <v>-2.5564798614987447</v>
      </c>
      <c r="I180" s="11"/>
      <c r="J180" s="11">
        <f t="shared" si="34"/>
        <v>4.861925676271869</v>
      </c>
      <c r="K180" s="11">
        <f t="shared" si="36"/>
        <v>0</v>
      </c>
      <c r="L180" s="11">
        <f t="shared" si="35"/>
        <v>9.1342808958059643E-2</v>
      </c>
      <c r="M180" s="11">
        <f t="shared" si="31"/>
        <v>-2.393135718927617</v>
      </c>
      <c r="N180" s="11"/>
      <c r="O180" s="11"/>
    </row>
    <row r="181" spans="2:15" x14ac:dyDescent="0.2">
      <c r="B181" s="1">
        <v>171</v>
      </c>
      <c r="C181" s="19">
        <v>28</v>
      </c>
      <c r="D181" s="18">
        <v>0</v>
      </c>
      <c r="E181" s="18"/>
      <c r="F181" s="11">
        <f t="shared" si="32"/>
        <v>3.764165291170622</v>
      </c>
      <c r="G181" s="11">
        <f t="shared" si="33"/>
        <v>0.22660109407627549</v>
      </c>
      <c r="H181" s="11">
        <f t="shared" si="29"/>
        <v>-1.4845641021727225</v>
      </c>
      <c r="I181" s="11"/>
      <c r="J181" s="11">
        <f t="shared" si="34"/>
        <v>4.5465012419992066</v>
      </c>
      <c r="K181" s="11">
        <f t="shared" si="36"/>
        <v>0.30994656049768782</v>
      </c>
      <c r="L181" s="11">
        <f t="shared" si="35"/>
        <v>3.2415864646157956E-2</v>
      </c>
      <c r="M181" s="11">
        <f t="shared" si="31"/>
        <v>-1.071885380386369</v>
      </c>
      <c r="N181" s="11"/>
      <c r="O181" s="11"/>
    </row>
    <row r="182" spans="2:15" x14ac:dyDescent="0.2">
      <c r="B182" s="1">
        <v>172</v>
      </c>
      <c r="C182" s="19">
        <v>27</v>
      </c>
      <c r="D182" s="18">
        <v>0</v>
      </c>
      <c r="E182" s="18"/>
      <c r="F182" s="11">
        <f t="shared" si="32"/>
        <v>3.1063847135156473</v>
      </c>
      <c r="G182" s="11">
        <f t="shared" si="33"/>
        <v>0.25996785338366496</v>
      </c>
      <c r="H182" s="11">
        <f t="shared" si="29"/>
        <v>-1.3471972964428249</v>
      </c>
      <c r="I182" s="11"/>
      <c r="J182" s="11">
        <f t="shared" si="34"/>
        <v>4.2515404224259212</v>
      </c>
      <c r="K182" s="11">
        <f t="shared" si="36"/>
        <v>0.30994656049768782</v>
      </c>
      <c r="L182" s="11">
        <f t="shared" si="35"/>
        <v>3.7369645294542349E-2</v>
      </c>
      <c r="M182" s="11">
        <f t="shared" si="31"/>
        <v>-1.0575196580914732</v>
      </c>
      <c r="N182" s="11"/>
      <c r="O182" s="11"/>
    </row>
    <row r="183" spans="2:15" x14ac:dyDescent="0.2">
      <c r="B183" s="7">
        <v>173</v>
      </c>
      <c r="C183" s="25">
        <v>24.5</v>
      </c>
      <c r="D183" s="26">
        <v>0</v>
      </c>
      <c r="E183" s="26"/>
      <c r="F183" s="12">
        <f t="shared" si="32"/>
        <v>1.9218594644758458</v>
      </c>
      <c r="G183" s="12">
        <f t="shared" si="33"/>
        <v>0.35679829824292314</v>
      </c>
      <c r="H183" s="12">
        <f t="shared" si="29"/>
        <v>-1.0305846477861906</v>
      </c>
      <c r="I183" s="12"/>
      <c r="J183" s="12">
        <f t="shared" si="34"/>
        <v>3.5951648490227703</v>
      </c>
      <c r="K183" s="12">
        <f t="shared" si="36"/>
        <v>0.30994656049768782</v>
      </c>
      <c r="L183" s="12">
        <f t="shared" si="35"/>
        <v>5.2260859929461528E-2</v>
      </c>
      <c r="M183" s="12">
        <f t="shared" si="31"/>
        <v>-1.0155382466439811</v>
      </c>
      <c r="N183" s="11"/>
      <c r="O183" s="11"/>
    </row>
  </sheetData>
  <mergeCells count="2">
    <mergeCell ref="F8:H8"/>
    <mergeCell ref="J8:M8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92FF2-4A7F-4B9F-89C6-441130E194F9}">
  <dimension ref="B2:K28"/>
  <sheetViews>
    <sheetView workbookViewId="0"/>
  </sheetViews>
  <sheetFormatPr defaultRowHeight="13" x14ac:dyDescent="0.2"/>
  <cols>
    <col min="1" max="1" width="4.90625" style="1" customWidth="1"/>
    <col min="2" max="2" width="4.08984375" style="1" customWidth="1"/>
    <col min="3" max="3" width="3.453125" style="10" customWidth="1"/>
    <col min="4" max="4" width="4" style="2" customWidth="1"/>
    <col min="5" max="7" width="9.90625" style="1" customWidth="1"/>
    <col min="8" max="8" width="2.36328125" style="1" customWidth="1"/>
    <col min="9" max="16384" width="8.7265625" style="1"/>
  </cols>
  <sheetData>
    <row r="2" spans="2:11" ht="13.5" thickBot="1" x14ac:dyDescent="0.25">
      <c r="B2" s="9"/>
    </row>
    <row r="3" spans="2:11" ht="13.5" thickBot="1" x14ac:dyDescent="0.25">
      <c r="B3" s="6"/>
      <c r="C3" s="44"/>
      <c r="D3" s="5"/>
      <c r="E3" s="6"/>
      <c r="F3" s="6"/>
      <c r="G3" s="6"/>
      <c r="H3" s="6"/>
      <c r="I3" s="5" t="s">
        <v>0</v>
      </c>
      <c r="J3" s="39">
        <v>0.30994656049768782</v>
      </c>
      <c r="K3" s="6"/>
    </row>
    <row r="4" spans="2:11" ht="15" x14ac:dyDescent="0.2">
      <c r="B4" s="52"/>
      <c r="C4" s="52"/>
      <c r="D4" s="33"/>
      <c r="E4" s="33" t="s">
        <v>31</v>
      </c>
      <c r="F4" s="39">
        <v>-4.0524177806059543</v>
      </c>
      <c r="G4" s="35"/>
      <c r="I4" s="33" t="s">
        <v>31</v>
      </c>
      <c r="J4" s="40">
        <v>-0.36378709388930203</v>
      </c>
    </row>
    <row r="5" spans="2:11" ht="15" x14ac:dyDescent="0.2">
      <c r="B5" s="10"/>
      <c r="E5" s="2" t="s">
        <v>32</v>
      </c>
      <c r="F5" s="40">
        <v>0.19206941446807488</v>
      </c>
      <c r="I5" s="2" t="s">
        <v>32</v>
      </c>
      <c r="J5" s="40">
        <v>6.7076609758931788E-2</v>
      </c>
    </row>
    <row r="6" spans="2:11" ht="13.5" thickBot="1" x14ac:dyDescent="0.25">
      <c r="B6" s="10"/>
      <c r="E6" s="45" t="s">
        <v>33</v>
      </c>
      <c r="F6" s="41">
        <v>1.1055033896158988</v>
      </c>
      <c r="I6" s="23" t="s">
        <v>33</v>
      </c>
      <c r="J6" s="41">
        <v>0.24421760443192825</v>
      </c>
    </row>
    <row r="7" spans="2:11" x14ac:dyDescent="0.2">
      <c r="B7" s="10"/>
      <c r="D7" s="46"/>
      <c r="E7" s="56" t="s">
        <v>44</v>
      </c>
      <c r="F7" s="57"/>
      <c r="G7" s="58"/>
      <c r="I7" s="56" t="s">
        <v>49</v>
      </c>
      <c r="J7" s="58"/>
      <c r="K7" s="58"/>
    </row>
    <row r="8" spans="2:11" x14ac:dyDescent="0.2">
      <c r="B8" s="10"/>
      <c r="D8" s="2" t="s">
        <v>45</v>
      </c>
      <c r="E8" s="8">
        <v>20</v>
      </c>
      <c r="F8" s="8">
        <v>25</v>
      </c>
      <c r="G8" s="8">
        <v>30</v>
      </c>
      <c r="I8" s="8">
        <v>20</v>
      </c>
      <c r="J8" s="8">
        <v>25</v>
      </c>
      <c r="K8" s="8">
        <v>30</v>
      </c>
    </row>
    <row r="9" spans="2:11" s="15" customFormat="1" ht="13" customHeight="1" x14ac:dyDescent="0.2">
      <c r="B9" s="47" t="s">
        <v>46</v>
      </c>
      <c r="C9" s="17"/>
      <c r="D9" s="13" t="s">
        <v>47</v>
      </c>
      <c r="E9" s="12">
        <f>EXP($F$4+$F$5*E8)</f>
        <v>0.80975018598845561</v>
      </c>
      <c r="F9" s="12">
        <f t="shared" ref="F9:G9" si="0">EXP($F$4+$F$5*F8)</f>
        <v>2.1155558286080391</v>
      </c>
      <c r="G9" s="12">
        <f t="shared" si="0"/>
        <v>5.5271076702429482</v>
      </c>
      <c r="I9" s="12">
        <f>EXP($J$4+$J$5*I8)</f>
        <v>2.6584549317010513</v>
      </c>
      <c r="J9" s="12">
        <f t="shared" ref="J9:K9" si="1">EXP($J$4+$J$5*J8)</f>
        <v>3.7177853317951111</v>
      </c>
      <c r="K9" s="12">
        <f t="shared" si="1"/>
        <v>5.1992334376218778</v>
      </c>
    </row>
    <row r="10" spans="2:11" x14ac:dyDescent="0.2">
      <c r="B10" s="8">
        <v>1</v>
      </c>
      <c r="C10" s="2" t="s">
        <v>48</v>
      </c>
      <c r="D10" s="48">
        <v>0</v>
      </c>
      <c r="E10" s="11">
        <f t="shared" ref="E10:G26" si="2">_xlfn.GAMMA($D10+1/$F$6)/_xlfn.GAMMA($D10+1)/_xlfn.GAMMA(1/$F$6)*((E$9*$F$6)^$D10)/((1+E$9*$F$6)^($D10+1/$F$6))</f>
        <v>0.56084996741338256</v>
      </c>
      <c r="F10" s="11">
        <f t="shared" si="2"/>
        <v>0.33603436002335135</v>
      </c>
      <c r="G10" s="11">
        <f t="shared" si="2"/>
        <v>0.16959586881390945</v>
      </c>
      <c r="I10" s="11">
        <f>$J$3+(1-$J$3)*(_xlfn.GAMMA($D10+1/$J$6)/_xlfn.GAMMA($D10+1)/_xlfn.GAMMA(1/$J$6)*((I$9*$J$6)^$D10)/((1+I$9*$J$6)^($D10+1/$J$6)))</f>
        <v>0.39890086294795335</v>
      </c>
      <c r="J10" s="11">
        <f t="shared" ref="J10:K10" si="3">$J$3+(1-$J$3)*(_xlfn.GAMMA($D10+1/$J$6)/_xlfn.GAMMA($D10+1)/_xlfn.GAMMA(1/$J$6)*((J$9*$J$6)^$D10)/((1+J$9*$J$6)^($D10+1/$J$6)))</f>
        <v>0.35892938835387417</v>
      </c>
      <c r="K10" s="11">
        <f t="shared" si="3"/>
        <v>0.33400462997645836</v>
      </c>
    </row>
    <row r="11" spans="2:11" x14ac:dyDescent="0.2">
      <c r="B11" s="8">
        <v>2</v>
      </c>
      <c r="C11" s="1"/>
      <c r="D11" s="48">
        <v>1</v>
      </c>
      <c r="E11" s="11">
        <f t="shared" si="2"/>
        <v>0.23963316831009868</v>
      </c>
      <c r="F11" s="11">
        <f t="shared" si="2"/>
        <v>0.21292356947179616</v>
      </c>
      <c r="G11" s="11">
        <f t="shared" si="2"/>
        <v>0.1318345259607159</v>
      </c>
      <c r="I11" s="11">
        <f>(1-$J$3)*(_xlfn.GAMMA($D11+1/$J$6)/_xlfn.GAMMA($D11+1)/_xlfn.GAMMA(1/$J$6)*((I$9*$J$6)^$D11)/((1+I$9*$J$6)^($D11+1/$J$6)))</f>
        <v>0.14338773598332277</v>
      </c>
      <c r="J11" s="11">
        <f t="shared" ref="J11:K26" si="4">(1-$J$3)*(_xlfn.GAMMA($D11+1/$J$6)/_xlfn.GAMMA($D11+1)/_xlfn.GAMMA(1/$J$6)*((J$9*$J$6)^$D11)/((1+J$9*$J$6)^($D11+1/$J$6)))</f>
        <v>9.5446825080390499E-2</v>
      </c>
      <c r="K11" s="11">
        <f t="shared" si="4"/>
        <v>5.5109078740201156E-2</v>
      </c>
    </row>
    <row r="12" spans="2:11" x14ac:dyDescent="0.2">
      <c r="B12" s="8">
        <v>3</v>
      </c>
      <c r="C12" s="1"/>
      <c r="D12" s="48">
        <v>2</v>
      </c>
      <c r="E12" s="11">
        <f t="shared" si="2"/>
        <v>0.10778866917980019</v>
      </c>
      <c r="F12" s="11">
        <f t="shared" si="2"/>
        <v>0.14203315642898895</v>
      </c>
      <c r="G12" s="11">
        <f t="shared" si="2"/>
        <v>0.1078869719675601</v>
      </c>
      <c r="I12" s="11">
        <f t="shared" ref="I12:I26" si="5">(1-$J$3)*(_xlfn.GAMMA($D12+1/$J$6)/_xlfn.GAMMA($D12+1)/_xlfn.GAMMA(1/$J$6)*((I$9*$J$6)^$D12)/((1+I$9*$J$6)^($D12+1/$J$6)))</f>
        <v>0.14378825156764791</v>
      </c>
      <c r="J12" s="11">
        <f t="shared" si="4"/>
        <v>0.11570322536844961</v>
      </c>
      <c r="K12" s="11">
        <f t="shared" si="4"/>
        <v>7.8532943103072989E-2</v>
      </c>
    </row>
    <row r="13" spans="2:11" x14ac:dyDescent="0.2">
      <c r="B13" s="8">
        <v>4</v>
      </c>
      <c r="C13" s="1"/>
      <c r="D13" s="48">
        <v>3</v>
      </c>
      <c r="E13" s="11">
        <f t="shared" si="2"/>
        <v>4.9293914617248642E-2</v>
      </c>
      <c r="F13" s="11">
        <f t="shared" si="2"/>
        <v>9.6327382082785948E-2</v>
      </c>
      <c r="G13" s="11">
        <f t="shared" si="2"/>
        <v>8.9764137985227199E-2</v>
      </c>
      <c r="I13" s="11">
        <f t="shared" si="5"/>
        <v>0.11499451658094241</v>
      </c>
      <c r="J13" s="11">
        <f t="shared" si="4"/>
        <v>0.11185921784032365</v>
      </c>
      <c r="K13" s="11">
        <f t="shared" si="4"/>
        <v>8.9253021965919055E-2</v>
      </c>
    </row>
    <row r="14" spans="2:11" x14ac:dyDescent="0.2">
      <c r="B14" s="8">
        <v>5</v>
      </c>
      <c r="C14" s="1"/>
      <c r="D14" s="48">
        <v>4</v>
      </c>
      <c r="E14" s="11">
        <f t="shared" si="2"/>
        <v>2.2728266673397911E-2</v>
      </c>
      <c r="F14" s="11">
        <f t="shared" si="2"/>
        <v>6.5866196539567171E-2</v>
      </c>
      <c r="G14" s="11">
        <f t="shared" si="2"/>
        <v>7.5299056508813467E-2</v>
      </c>
      <c r="I14" s="11">
        <f t="shared" si="5"/>
        <v>8.0292270251557191E-2</v>
      </c>
      <c r="J14" s="11">
        <f t="shared" si="4"/>
        <v>9.4414993525014548E-2</v>
      </c>
      <c r="K14" s="11">
        <f t="shared" si="4"/>
        <v>8.855984800607343E-2</v>
      </c>
    </row>
    <row r="15" spans="2:11" x14ac:dyDescent="0.2">
      <c r="B15" s="8">
        <v>6</v>
      </c>
      <c r="C15" s="1"/>
      <c r="D15" s="48">
        <v>5</v>
      </c>
      <c r="E15" s="11">
        <f t="shared" si="2"/>
        <v>1.0530697609838151E-2</v>
      </c>
      <c r="F15" s="11">
        <f t="shared" si="2"/>
        <v>4.5257778420837155E-2</v>
      </c>
      <c r="G15" s="11">
        <f t="shared" si="2"/>
        <v>6.3473730320723482E-2</v>
      </c>
      <c r="I15" s="11">
        <f t="shared" si="5"/>
        <v>5.1171363005528291E-2</v>
      </c>
      <c r="J15" s="11">
        <f t="shared" si="4"/>
        <v>7.2738911642943174E-2</v>
      </c>
      <c r="K15" s="11">
        <f t="shared" si="4"/>
        <v>8.0206106934922153E-2</v>
      </c>
    </row>
    <row r="16" spans="2:11" x14ac:dyDescent="0.2">
      <c r="B16" s="8">
        <v>7</v>
      </c>
      <c r="C16" s="1"/>
      <c r="D16" s="48">
        <v>6</v>
      </c>
      <c r="E16" s="11">
        <f t="shared" si="2"/>
        <v>4.8950161690511224E-3</v>
      </c>
      <c r="F16" s="11">
        <f t="shared" si="2"/>
        <v>3.1198236125643701E-2</v>
      </c>
      <c r="G16" s="11">
        <f t="shared" si="2"/>
        <v>5.3679031675159534E-2</v>
      </c>
      <c r="I16" s="11">
        <f t="shared" si="5"/>
        <v>3.0534200555013036E-2</v>
      </c>
      <c r="J16" s="11">
        <f t="shared" si="4"/>
        <v>5.2468536544168352E-2</v>
      </c>
      <c r="K16" s="11">
        <f t="shared" si="4"/>
        <v>6.8011809991109437E-2</v>
      </c>
    </row>
    <row r="17" spans="2:11" x14ac:dyDescent="0.2">
      <c r="B17" s="8">
        <v>8</v>
      </c>
      <c r="C17" s="1"/>
      <c r="D17" s="48">
        <v>7</v>
      </c>
      <c r="E17" s="11">
        <f t="shared" si="2"/>
        <v>2.2806190152593357E-3</v>
      </c>
      <c r="F17" s="11">
        <f t="shared" si="2"/>
        <v>2.1556014717305554E-2</v>
      </c>
      <c r="G17" s="11">
        <f t="shared" si="2"/>
        <v>4.5500581322205406E-2</v>
      </c>
      <c r="I17" s="11">
        <f t="shared" si="5"/>
        <v>1.7334221021686913E-2</v>
      </c>
      <c r="J17" s="11">
        <f t="shared" si="4"/>
        <v>3.6007196649996659E-2</v>
      </c>
      <c r="K17" s="11">
        <f t="shared" si="4"/>
        <v>5.4868038654182834E-2</v>
      </c>
    </row>
    <row r="18" spans="2:11" x14ac:dyDescent="0.2">
      <c r="B18" s="8">
        <v>9</v>
      </c>
      <c r="C18" s="1"/>
      <c r="D18" s="48">
        <v>8</v>
      </c>
      <c r="E18" s="11">
        <f t="shared" si="2"/>
        <v>1.0643906592949629E-3</v>
      </c>
      <c r="F18" s="11">
        <f t="shared" si="2"/>
        <v>1.4919580271690047E-2</v>
      </c>
      <c r="G18" s="11">
        <f t="shared" si="2"/>
        <v>3.8634822469816789E-2</v>
      </c>
      <c r="I18" s="11">
        <f t="shared" si="5"/>
        <v>9.4635105541099416E-3</v>
      </c>
      <c r="J18" s="11">
        <f t="shared" si="4"/>
        <v>2.3763468770024831E-2</v>
      </c>
      <c r="K18" s="11">
        <f t="shared" si="4"/>
        <v>4.2568142922819886E-2</v>
      </c>
    </row>
    <row r="19" spans="2:11" x14ac:dyDescent="0.2">
      <c r="B19" s="8">
        <v>10</v>
      </c>
      <c r="C19" s="1"/>
      <c r="D19" s="48">
        <v>9</v>
      </c>
      <c r="E19" s="11">
        <f t="shared" si="2"/>
        <v>4.9742954577818683E-4</v>
      </c>
      <c r="F19" s="11">
        <f t="shared" si="2"/>
        <v>1.0340152609854786E-2</v>
      </c>
      <c r="G19" s="11">
        <f t="shared" si="2"/>
        <v>3.2849072051917665E-2</v>
      </c>
      <c r="I19" s="11">
        <f t="shared" si="5"/>
        <v>5.006419041528167E-3</v>
      </c>
      <c r="J19" s="11">
        <f t="shared" si="4"/>
        <v>1.5196981878909529E-2</v>
      </c>
      <c r="K19" s="11">
        <f t="shared" si="4"/>
        <v>3.2001987997008187E-2</v>
      </c>
    </row>
    <row r="20" spans="2:11" x14ac:dyDescent="0.2">
      <c r="B20" s="8">
        <v>11</v>
      </c>
      <c r="C20" s="1"/>
      <c r="D20" s="48">
        <v>10</v>
      </c>
      <c r="E20" s="11">
        <f t="shared" si="2"/>
        <v>2.3271656944737519E-4</v>
      </c>
      <c r="F20" s="11">
        <f t="shared" si="2"/>
        <v>7.1740185886065202E-3</v>
      </c>
      <c r="G20" s="11">
        <f t="shared" si="2"/>
        <v>2.795969931099208E-2</v>
      </c>
      <c r="I20" s="11">
        <f t="shared" si="5"/>
        <v>2.5807448070210774E-3</v>
      </c>
      <c r="J20" s="11">
        <f t="shared" si="4"/>
        <v>9.4699523491140209E-3</v>
      </c>
      <c r="K20" s="11">
        <f t="shared" si="4"/>
        <v>2.3442943972668044E-2</v>
      </c>
    </row>
    <row r="21" spans="2:11" x14ac:dyDescent="0.2">
      <c r="B21" s="8">
        <v>12</v>
      </c>
      <c r="C21" s="1"/>
      <c r="D21" s="48">
        <v>11</v>
      </c>
      <c r="E21" s="11">
        <f t="shared" si="2"/>
        <v>1.0896908087242775E-4</v>
      </c>
      <c r="F21" s="11">
        <f t="shared" si="2"/>
        <v>4.9817083614232451E-3</v>
      </c>
      <c r="G21" s="11">
        <f t="shared" si="2"/>
        <v>2.3818924076613963E-2</v>
      </c>
      <c r="I21" s="11">
        <f t="shared" si="5"/>
        <v>1.3017587449906543E-3</v>
      </c>
      <c r="J21" s="11">
        <f t="shared" si="4"/>
        <v>5.7743860971454838E-3</v>
      </c>
      <c r="K21" s="11">
        <f t="shared" si="4"/>
        <v>1.6804086888894631E-2</v>
      </c>
    </row>
    <row r="22" spans="2:11" x14ac:dyDescent="0.2">
      <c r="B22" s="8">
        <v>13</v>
      </c>
      <c r="C22" s="1"/>
      <c r="D22" s="48">
        <v>12</v>
      </c>
      <c r="E22" s="11">
        <f t="shared" si="2"/>
        <v>5.1061773222106993E-5</v>
      </c>
      <c r="F22" s="11">
        <f t="shared" si="2"/>
        <v>3.4618697558339937E-3</v>
      </c>
      <c r="G22" s="11">
        <f t="shared" si="2"/>
        <v>2.0306188194986335E-2</v>
      </c>
      <c r="I22" s="11">
        <f t="shared" si="5"/>
        <v>6.4460848237350092E-4</v>
      </c>
      <c r="J22" s="11">
        <f t="shared" si="4"/>
        <v>3.4565585274448198E-3</v>
      </c>
      <c r="K22" s="11">
        <f t="shared" si="4"/>
        <v>1.1824907653254606E-2</v>
      </c>
    </row>
    <row r="23" spans="2:11" x14ac:dyDescent="0.2">
      <c r="B23" s="8">
        <v>14</v>
      </c>
      <c r="C23" s="1"/>
      <c r="D23" s="48">
        <v>13</v>
      </c>
      <c r="E23" s="11">
        <f t="shared" si="2"/>
        <v>2.3941768598603697E-5</v>
      </c>
      <c r="F23" s="11">
        <f t="shared" si="2"/>
        <v>2.4071928315463537E-3</v>
      </c>
      <c r="G23" s="11">
        <f t="shared" si="2"/>
        <v>1.7322174343404315E-2</v>
      </c>
      <c r="I23" s="11">
        <f t="shared" si="5"/>
        <v>3.1416500422049612E-4</v>
      </c>
      <c r="J23" s="11">
        <f t="shared" si="4"/>
        <v>2.0364712741752738E-3</v>
      </c>
      <c r="K23" s="11">
        <f t="shared" si="4"/>
        <v>8.1898674868107531E-3</v>
      </c>
    </row>
    <row r="24" spans="2:11" x14ac:dyDescent="0.2">
      <c r="B24" s="8">
        <v>15</v>
      </c>
      <c r="C24" s="1"/>
      <c r="D24" s="48">
        <v>14</v>
      </c>
      <c r="E24" s="11">
        <f t="shared" si="2"/>
        <v>1.1231710955522976E-5</v>
      </c>
      <c r="F24" s="11">
        <f t="shared" si="2"/>
        <v>1.674712999131597E-3</v>
      </c>
      <c r="G24" s="11">
        <f t="shared" si="2"/>
        <v>1.4784469882741843E-2</v>
      </c>
      <c r="I24" s="11">
        <f t="shared" si="5"/>
        <v>1.5101270824238828E-4</v>
      </c>
      <c r="J24" s="11">
        <f t="shared" si="4"/>
        <v>1.1833318725782836E-3</v>
      </c>
      <c r="K24" s="11">
        <f t="shared" si="4"/>
        <v>5.594353329376152E-3</v>
      </c>
    </row>
    <row r="25" spans="2:11" x14ac:dyDescent="0.2">
      <c r="B25" s="8">
        <v>16</v>
      </c>
      <c r="C25" s="1"/>
      <c r="D25" s="48">
        <v>15</v>
      </c>
      <c r="E25" s="11">
        <f t="shared" si="2"/>
        <v>5.2715008729892168E-6</v>
      </c>
      <c r="F25" s="11">
        <f t="shared" si="2"/>
        <v>1.165651094906094E-3</v>
      </c>
      <c r="G25" s="53">
        <f t="shared" si="2"/>
        <v>1.2624313859649678E-2</v>
      </c>
      <c r="H25" s="35"/>
      <c r="I25" s="53">
        <f t="shared" si="5"/>
        <v>7.1712663659741061E-5</v>
      </c>
      <c r="J25" s="53">
        <f t="shared" si="4"/>
        <v>6.7929982644312917E-4</v>
      </c>
      <c r="K25" s="53">
        <f t="shared" si="4"/>
        <v>3.7752835618776251E-3</v>
      </c>
    </row>
    <row r="26" spans="2:11" x14ac:dyDescent="0.2">
      <c r="B26" s="49">
        <v>17</v>
      </c>
      <c r="C26" s="42"/>
      <c r="D26" s="50">
        <v>16</v>
      </c>
      <c r="E26" s="12">
        <f t="shared" si="2"/>
        <v>2.475120874555712E-6</v>
      </c>
      <c r="F26" s="12">
        <f t="shared" si="2"/>
        <v>8.1165323964180224E-4</v>
      </c>
      <c r="G26" s="12">
        <f t="shared" si="2"/>
        <v>1.0784091780825346E-2</v>
      </c>
      <c r="H26" s="7"/>
      <c r="I26" s="12">
        <f t="shared" si="5"/>
        <v>3.3690769419305976E-5</v>
      </c>
      <c r="J26" s="12">
        <f t="shared" si="4"/>
        <v>3.8578839785004487E-4</v>
      </c>
      <c r="K26" s="12">
        <f t="shared" si="4"/>
        <v>2.5204725939818565E-3</v>
      </c>
    </row>
    <row r="27" spans="2:11" x14ac:dyDescent="0.2">
      <c r="C27" s="1"/>
      <c r="D27" s="1"/>
      <c r="E27" s="51"/>
      <c r="F27" s="51"/>
      <c r="G27" s="51"/>
    </row>
    <row r="28" spans="2:11" x14ac:dyDescent="0.2">
      <c r="E28" s="11"/>
      <c r="F28" s="11"/>
      <c r="G28" s="11"/>
    </row>
  </sheetData>
  <mergeCells count="2">
    <mergeCell ref="E7:G7"/>
    <mergeCell ref="I7:K7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63D31-7357-4682-9F73-8E94EB585C35}">
  <dimension ref="B3:W182"/>
  <sheetViews>
    <sheetView workbookViewId="0"/>
  </sheetViews>
  <sheetFormatPr defaultRowHeight="13" x14ac:dyDescent="0.2"/>
  <cols>
    <col min="1" max="1" width="4.90625" style="1" customWidth="1"/>
    <col min="2" max="2" width="6.6328125" style="1" customWidth="1"/>
    <col min="3" max="3" width="7.90625" style="1" customWidth="1"/>
    <col min="4" max="4" width="6.6328125" style="1" customWidth="1"/>
    <col min="5" max="5" width="6.08984375" style="1" customWidth="1"/>
    <col min="6" max="6" width="6.36328125" style="1" customWidth="1"/>
    <col min="7" max="7" width="7.90625" style="1" customWidth="1"/>
    <col min="8" max="8" width="8.1796875" style="1" customWidth="1"/>
    <col min="9" max="9" width="8.08984375" style="1" customWidth="1"/>
    <col min="10" max="10" width="6.1796875" style="1" customWidth="1"/>
    <col min="11" max="11" width="7.26953125" style="1" customWidth="1"/>
    <col min="12" max="13" width="8.7265625" style="1"/>
    <col min="14" max="14" width="3.26953125" style="1" customWidth="1"/>
    <col min="15" max="15" width="3.90625" style="1" customWidth="1"/>
    <col min="16" max="18" width="8.7265625" style="1"/>
    <col min="19" max="19" width="5" style="1" customWidth="1"/>
    <col min="20" max="20" width="3.7265625" style="1" customWidth="1"/>
    <col min="21" max="21" width="7" style="1" customWidth="1"/>
    <col min="22" max="16384" width="8.7265625" style="1"/>
  </cols>
  <sheetData>
    <row r="3" spans="2:10" ht="13.5" thickBot="1" x14ac:dyDescent="0.25">
      <c r="F3" s="2" t="s">
        <v>22</v>
      </c>
      <c r="G3" s="3">
        <v>0.30995079291149402</v>
      </c>
    </row>
    <row r="4" spans="2:10" ht="15" x14ac:dyDescent="0.2">
      <c r="B4" s="5" t="s">
        <v>3</v>
      </c>
      <c r="C4" s="21">
        <v>-3.3047417398217989</v>
      </c>
      <c r="D4" s="6"/>
      <c r="E4" s="6"/>
      <c r="F4" s="5" t="s">
        <v>28</v>
      </c>
      <c r="G4" s="21">
        <v>-0.36378735942855678</v>
      </c>
      <c r="H4" s="6"/>
      <c r="J4" s="9" t="s">
        <v>41</v>
      </c>
    </row>
    <row r="5" spans="2:10" ht="15.5" thickBot="1" x14ac:dyDescent="0.25">
      <c r="B5" s="2" t="s">
        <v>4</v>
      </c>
      <c r="C5" s="22">
        <v>0.16404453762645238</v>
      </c>
      <c r="D5" s="20" t="s">
        <v>17</v>
      </c>
      <c r="F5" s="2" t="s">
        <v>29</v>
      </c>
      <c r="G5" s="27">
        <v>6.7076743733053196E-2</v>
      </c>
      <c r="H5" s="20" t="s">
        <v>18</v>
      </c>
    </row>
    <row r="6" spans="2:10" ht="13.5" thickBot="1" x14ac:dyDescent="0.25">
      <c r="B6" s="13"/>
      <c r="C6" s="7"/>
      <c r="D6" s="24">
        <v>-461.58812220653169</v>
      </c>
      <c r="F6" s="32" t="s">
        <v>30</v>
      </c>
      <c r="G6" s="22">
        <v>0.24421949809833826</v>
      </c>
      <c r="H6" s="24">
        <v>-375.64548270811258</v>
      </c>
    </row>
    <row r="7" spans="2:10" x14ac:dyDescent="0.2">
      <c r="F7" s="11"/>
    </row>
    <row r="8" spans="2:10" x14ac:dyDescent="0.2">
      <c r="C8" s="30" t="s">
        <v>10</v>
      </c>
      <c r="D8" s="30" t="s">
        <v>11</v>
      </c>
      <c r="E8" s="30"/>
      <c r="F8" s="11"/>
      <c r="H8" s="9" t="s">
        <v>25</v>
      </c>
    </row>
    <row r="9" spans="2:10" s="15" customFormat="1" ht="16" customHeight="1" x14ac:dyDescent="0.2">
      <c r="B9" s="17" t="s">
        <v>1</v>
      </c>
      <c r="C9" s="29" t="s">
        <v>2</v>
      </c>
      <c r="D9" s="20" t="s">
        <v>15</v>
      </c>
      <c r="E9" s="30"/>
      <c r="F9" s="15" t="s">
        <v>2</v>
      </c>
      <c r="G9" s="15" t="s">
        <v>16</v>
      </c>
      <c r="H9" s="15" t="s">
        <v>6</v>
      </c>
      <c r="I9" s="15" t="s">
        <v>8</v>
      </c>
    </row>
    <row r="10" spans="2:10" x14ac:dyDescent="0.2">
      <c r="B10" s="1">
        <v>1</v>
      </c>
      <c r="C10" s="19">
        <v>28.3</v>
      </c>
      <c r="D10" s="18">
        <v>8</v>
      </c>
      <c r="E10" s="30"/>
      <c r="F10" s="8">
        <v>15</v>
      </c>
      <c r="G10" s="28">
        <f t="shared" ref="G10:G27" si="0">EXP($C$4+$C$5*F10)</f>
        <v>0.42995545210162706</v>
      </c>
      <c r="H10" s="28">
        <f t="shared" ref="H10:H27" si="1">EXP($G$4+$G$5*F10)</f>
        <v>1.9009690768003775</v>
      </c>
      <c r="I10" s="28">
        <f t="shared" ref="I10:I27" si="2">H10*$G$6</f>
        <v>0.46425371383664965</v>
      </c>
    </row>
    <row r="11" spans="2:10" x14ac:dyDescent="0.2">
      <c r="B11" s="1">
        <v>2</v>
      </c>
      <c r="C11" s="19">
        <v>22.5</v>
      </c>
      <c r="D11" s="18">
        <v>0</v>
      </c>
      <c r="E11" s="18"/>
      <c r="F11" s="8">
        <v>17</v>
      </c>
      <c r="G11" s="28">
        <f t="shared" si="0"/>
        <v>0.59691258495465271</v>
      </c>
      <c r="H11" s="28">
        <f t="shared" si="1"/>
        <v>2.1738880317403018</v>
      </c>
      <c r="I11" s="28">
        <f t="shared" si="2"/>
        <v>0.53090584403360097</v>
      </c>
    </row>
    <row r="12" spans="2:10" x14ac:dyDescent="0.2">
      <c r="B12" s="1">
        <v>3</v>
      </c>
      <c r="C12" s="19">
        <v>26</v>
      </c>
      <c r="D12" s="18">
        <v>9</v>
      </c>
      <c r="E12" s="18"/>
      <c r="F12" s="8">
        <v>20</v>
      </c>
      <c r="G12" s="28">
        <f t="shared" si="0"/>
        <v>0.97643119957421487</v>
      </c>
      <c r="H12" s="28">
        <f t="shared" si="1"/>
        <v>2.6584613490679305</v>
      </c>
      <c r="I12" s="28">
        <f t="shared" si="2"/>
        <v>0.64924809638320125</v>
      </c>
    </row>
    <row r="13" spans="2:10" x14ac:dyDescent="0.2">
      <c r="B13" s="1">
        <v>4</v>
      </c>
      <c r="C13" s="19">
        <v>24.8</v>
      </c>
      <c r="D13" s="18">
        <v>0</v>
      </c>
      <c r="E13" s="18"/>
      <c r="F13" s="8">
        <v>21</v>
      </c>
      <c r="G13" s="28">
        <f t="shared" si="0"/>
        <v>1.1504964562818583</v>
      </c>
      <c r="H13" s="28">
        <f t="shared" si="1"/>
        <v>2.8428988657603815</v>
      </c>
      <c r="I13" s="28">
        <f t="shared" si="2"/>
        <v>0.6942913341403355</v>
      </c>
    </row>
    <row r="14" spans="2:10" x14ac:dyDescent="0.2">
      <c r="B14" s="1">
        <v>5</v>
      </c>
      <c r="C14" s="19">
        <v>26</v>
      </c>
      <c r="D14" s="18">
        <v>4</v>
      </c>
      <c r="E14" s="18"/>
      <c r="F14" s="8">
        <v>22</v>
      </c>
      <c r="G14" s="28">
        <f t="shared" si="0"/>
        <v>1.3555917677500515</v>
      </c>
      <c r="H14" s="28">
        <f t="shared" si="1"/>
        <v>3.0401322042072492</v>
      </c>
      <c r="I14" s="28">
        <f t="shared" si="2"/>
        <v>0.74245956106408917</v>
      </c>
    </row>
    <row r="15" spans="2:10" x14ac:dyDescent="0.2">
      <c r="B15" s="1">
        <v>6</v>
      </c>
      <c r="C15" s="19">
        <v>23.8</v>
      </c>
      <c r="D15" s="18">
        <v>0</v>
      </c>
      <c r="E15" s="18"/>
      <c r="F15" s="8">
        <v>23</v>
      </c>
      <c r="G15" s="28">
        <f t="shared" si="0"/>
        <v>1.5972487622695568</v>
      </c>
      <c r="H15" s="28">
        <f t="shared" si="1"/>
        <v>3.2510491070831624</v>
      </c>
      <c r="I15" s="28">
        <f t="shared" si="2"/>
        <v>0.79396958122490069</v>
      </c>
    </row>
    <row r="16" spans="2:10" x14ac:dyDescent="0.2">
      <c r="B16" s="1">
        <v>7</v>
      </c>
      <c r="C16" s="19">
        <v>26.5</v>
      </c>
      <c r="D16" s="18">
        <v>0</v>
      </c>
      <c r="E16" s="18"/>
      <c r="F16" s="8">
        <v>24</v>
      </c>
      <c r="G16" s="28">
        <f t="shared" si="0"/>
        <v>1.8819851737562563</v>
      </c>
      <c r="H16" s="28">
        <f t="shared" si="1"/>
        <v>3.4765989064683813</v>
      </c>
      <c r="I16" s="28">
        <f t="shared" si="2"/>
        <v>0.84905324002693972</v>
      </c>
    </row>
    <row r="17" spans="2:23" x14ac:dyDescent="0.2">
      <c r="B17" s="1">
        <v>8</v>
      </c>
      <c r="C17" s="19">
        <v>24.7</v>
      </c>
      <c r="D17" s="18">
        <v>0</v>
      </c>
      <c r="E17" s="18"/>
      <c r="F17" s="8">
        <v>25</v>
      </c>
      <c r="G17" s="28">
        <f t="shared" si="0"/>
        <v>2.2174806316366587</v>
      </c>
      <c r="H17" s="28">
        <f t="shared" si="1"/>
        <v>3.7177967967704286</v>
      </c>
      <c r="I17" s="28">
        <f t="shared" si="2"/>
        <v>0.90795846773888378</v>
      </c>
    </row>
    <row r="18" spans="2:23" x14ac:dyDescent="0.2">
      <c r="B18" s="1">
        <v>9</v>
      </c>
      <c r="C18" s="19">
        <v>23.7</v>
      </c>
      <c r="D18" s="18">
        <v>0</v>
      </c>
      <c r="E18" s="18"/>
      <c r="F18" s="8">
        <v>26</v>
      </c>
      <c r="G18" s="28">
        <f t="shared" si="0"/>
        <v>2.6127837882322029</v>
      </c>
      <c r="H18" s="28">
        <f t="shared" si="1"/>
        <v>3.9757284040905407</v>
      </c>
      <c r="I18" s="28">
        <f t="shared" si="2"/>
        <v>0.97095039542229922</v>
      </c>
    </row>
    <row r="19" spans="2:23" x14ac:dyDescent="0.2">
      <c r="B19" s="1">
        <v>10</v>
      </c>
      <c r="C19" s="19">
        <v>25.6</v>
      </c>
      <c r="D19" s="18">
        <v>0</v>
      </c>
      <c r="E19" s="18"/>
      <c r="F19" s="8">
        <v>27</v>
      </c>
      <c r="G19" s="28">
        <f t="shared" si="0"/>
        <v>3.0785563700777288</v>
      </c>
      <c r="H19" s="28">
        <f t="shared" si="1"/>
        <v>4.2515546726015314</v>
      </c>
      <c r="I19" s="28">
        <f t="shared" si="2"/>
        <v>1.0383125482803908</v>
      </c>
    </row>
    <row r="20" spans="2:23" x14ac:dyDescent="0.2">
      <c r="B20" s="1">
        <v>11</v>
      </c>
      <c r="C20" s="19">
        <v>24.3</v>
      </c>
      <c r="D20" s="18">
        <v>0</v>
      </c>
      <c r="E20" s="18"/>
      <c r="F20" s="8">
        <v>28</v>
      </c>
      <c r="G20" s="28">
        <f t="shared" si="0"/>
        <v>3.6273607354853499</v>
      </c>
      <c r="H20" s="28">
        <f t="shared" si="1"/>
        <v>4.5465170899305392</v>
      </c>
      <c r="I20" s="28">
        <f t="shared" si="2"/>
        <v>1.1103481217983537</v>
      </c>
    </row>
    <row r="21" spans="2:23" x14ac:dyDescent="0.2">
      <c r="B21" s="1">
        <v>12</v>
      </c>
      <c r="C21" s="19">
        <v>25.8</v>
      </c>
      <c r="D21" s="18">
        <v>0</v>
      </c>
      <c r="E21" s="18"/>
      <c r="F21" s="8">
        <v>29</v>
      </c>
      <c r="G21" s="28">
        <f t="shared" si="0"/>
        <v>4.2739986940725094</v>
      </c>
      <c r="H21" s="28">
        <f t="shared" si="1"/>
        <v>4.861943275066003</v>
      </c>
      <c r="I21" s="28">
        <f t="shared" si="2"/>
        <v>1.1873813464192102</v>
      </c>
    </row>
    <row r="22" spans="2:23" x14ac:dyDescent="0.2">
      <c r="B22" s="1">
        <v>13</v>
      </c>
      <c r="C22" s="19">
        <v>28.2</v>
      </c>
      <c r="D22" s="18">
        <v>11</v>
      </c>
      <c r="E22" s="18"/>
      <c r="F22" s="8">
        <v>30</v>
      </c>
      <c r="G22" s="28">
        <f t="shared" si="0"/>
        <v>5.0359107265600747</v>
      </c>
      <c r="H22" s="28">
        <f t="shared" si="1"/>
        <v>5.1992529539398857</v>
      </c>
      <c r="I22" s="28">
        <f t="shared" si="2"/>
        <v>1.2697589468975015</v>
      </c>
    </row>
    <row r="23" spans="2:23" x14ac:dyDescent="0.2">
      <c r="B23" s="1">
        <v>14</v>
      </c>
      <c r="C23" s="19">
        <v>21</v>
      </c>
      <c r="D23" s="18">
        <v>0</v>
      </c>
      <c r="E23" s="18"/>
      <c r="F23" s="8">
        <v>31</v>
      </c>
      <c r="G23" s="28">
        <f t="shared" si="0"/>
        <v>5.9336463722027926</v>
      </c>
      <c r="H23" s="28">
        <f t="shared" si="1"/>
        <v>5.5599643495811186</v>
      </c>
      <c r="I23" s="28">
        <f t="shared" si="2"/>
        <v>1.3578517028993544</v>
      </c>
    </row>
    <row r="24" spans="2:23" x14ac:dyDescent="0.2">
      <c r="B24" s="1">
        <v>15</v>
      </c>
      <c r="C24" s="19">
        <v>26</v>
      </c>
      <c r="D24" s="18">
        <v>14</v>
      </c>
      <c r="E24" s="18"/>
      <c r="F24" s="8">
        <v>32</v>
      </c>
      <c r="G24" s="28">
        <f t="shared" si="0"/>
        <v>6.9914184706775622</v>
      </c>
      <c r="H24" s="28">
        <f t="shared" si="1"/>
        <v>5.9457010156021726</v>
      </c>
      <c r="I24" s="28">
        <f t="shared" si="2"/>
        <v>1.4520561178731426</v>
      </c>
    </row>
    <row r="25" spans="2:23" x14ac:dyDescent="0.2">
      <c r="B25" s="1">
        <v>16</v>
      </c>
      <c r="C25" s="19">
        <v>27.1</v>
      </c>
      <c r="D25" s="18">
        <v>8</v>
      </c>
      <c r="E25" s="18"/>
      <c r="F25" s="8">
        <v>33</v>
      </c>
      <c r="G25" s="28">
        <f t="shared" si="0"/>
        <v>8.2377562068946322</v>
      </c>
      <c r="H25" s="28">
        <f t="shared" si="1"/>
        <v>6.3581991437761722</v>
      </c>
      <c r="I25" s="28">
        <f t="shared" si="2"/>
        <v>1.5527962037023009</v>
      </c>
    </row>
    <row r="26" spans="2:23" x14ac:dyDescent="0.2">
      <c r="B26" s="1">
        <v>17</v>
      </c>
      <c r="C26" s="19">
        <v>25.2</v>
      </c>
      <c r="D26" s="18">
        <v>1</v>
      </c>
      <c r="E26" s="18"/>
      <c r="F26" s="8">
        <v>34</v>
      </c>
      <c r="G26" s="28">
        <f t="shared" si="0"/>
        <v>9.7062745720117718</v>
      </c>
      <c r="H26" s="28">
        <f t="shared" si="1"/>
        <v>6.7993153785957228</v>
      </c>
      <c r="I26" s="28">
        <f t="shared" si="2"/>
        <v>1.6605253891729601</v>
      </c>
      <c r="K26" s="3">
        <f>H12</f>
        <v>2.6584613490679305</v>
      </c>
      <c r="P26" s="3">
        <f>H17</f>
        <v>3.7177967967704286</v>
      </c>
      <c r="U26" s="28">
        <f>H22</f>
        <v>5.1992529539398857</v>
      </c>
    </row>
    <row r="27" spans="2:23" x14ac:dyDescent="0.2">
      <c r="B27" s="1">
        <v>18</v>
      </c>
      <c r="C27" s="19">
        <v>29</v>
      </c>
      <c r="D27" s="18">
        <v>1</v>
      </c>
      <c r="E27" s="18"/>
      <c r="F27" s="8">
        <v>35</v>
      </c>
      <c r="G27" s="28">
        <f t="shared" si="0"/>
        <v>11.436580993794314</v>
      </c>
      <c r="H27" s="28">
        <f t="shared" si="1"/>
        <v>7.2710351739866397</v>
      </c>
      <c r="I27" s="28">
        <f t="shared" si="2"/>
        <v>1.7757285608463809</v>
      </c>
      <c r="K27" s="3">
        <f>G6</f>
        <v>0.24421949809833826</v>
      </c>
      <c r="P27" s="3">
        <f>G6</f>
        <v>0.24421949809833826</v>
      </c>
      <c r="U27" s="3">
        <f>G6</f>
        <v>0.24421949809833826</v>
      </c>
    </row>
    <row r="28" spans="2:23" x14ac:dyDescent="0.2">
      <c r="B28" s="1">
        <v>19</v>
      </c>
      <c r="C28" s="19">
        <v>24.7</v>
      </c>
      <c r="D28" s="18">
        <v>0</v>
      </c>
      <c r="E28" s="18"/>
      <c r="F28" s="11"/>
      <c r="G28" s="11"/>
      <c r="K28" s="2" t="s">
        <v>19</v>
      </c>
      <c r="L28" s="31" t="s">
        <v>26</v>
      </c>
      <c r="M28" s="1" t="s">
        <v>21</v>
      </c>
      <c r="P28" s="2" t="s">
        <v>19</v>
      </c>
      <c r="Q28" s="2" t="s">
        <v>20</v>
      </c>
      <c r="R28" s="1" t="s">
        <v>21</v>
      </c>
      <c r="U28" s="2" t="s">
        <v>19</v>
      </c>
      <c r="V28" s="2" t="s">
        <v>20</v>
      </c>
      <c r="W28" s="1" t="s">
        <v>21</v>
      </c>
    </row>
    <row r="29" spans="2:23" x14ac:dyDescent="0.2">
      <c r="B29" s="1">
        <v>20</v>
      </c>
      <c r="C29" s="19">
        <v>27.4</v>
      </c>
      <c r="D29" s="18">
        <v>5</v>
      </c>
      <c r="E29" s="18"/>
      <c r="F29" s="11"/>
      <c r="G29" s="11"/>
      <c r="J29" s="1">
        <v>20</v>
      </c>
      <c r="K29" s="1">
        <v>0</v>
      </c>
      <c r="L29" s="11">
        <f>$G$3+(1-$G$3)*_xlfn.GAMMA(K29+1/$K$27)/_xlfn.GAMMA(K29+1)/_xlfn.GAMMA(1/$K$27)*(($K$26*$K$27)^K29)/((1+$K$26*$K$27)^(K29+1/$K$27))</f>
        <v>0.39890450486403489</v>
      </c>
      <c r="M29" s="4">
        <f>20+L29*10</f>
        <v>23.989045048640349</v>
      </c>
      <c r="O29" s="1">
        <v>25</v>
      </c>
      <c r="P29" s="1">
        <v>0</v>
      </c>
      <c r="Q29" s="11">
        <f>$G$3+(1-$G$3)*_xlfn.GAMMA(P29+1/$P$27)/_xlfn.GAMMA(P29+1)/_xlfn.GAMMA(1/$P$27)*(($P$26*$P$27)^P29)/((1+$P$26*$P$27)^(P29+1/$P$27))</f>
        <v>0.35893329061807555</v>
      </c>
      <c r="R29" s="4">
        <f>25+Q29*10</f>
        <v>28.589332906180754</v>
      </c>
      <c r="T29" s="1">
        <v>30</v>
      </c>
      <c r="U29" s="1">
        <v>0</v>
      </c>
      <c r="V29" s="11">
        <f>$G$3+(1-$G$3)*_xlfn.GAMMA(U29+1/$U$27)/_xlfn.GAMMA(U29+1)/_xlfn.GAMMA(1/$U$27)*(($U$26*$U$27)^U29)/((1+$U$26*$U$27)^(U29+1/$U$27))</f>
        <v>0.33400870675869115</v>
      </c>
      <c r="W29" s="4">
        <f>30+V29*10</f>
        <v>33.340087067586914</v>
      </c>
    </row>
    <row r="30" spans="2:23" x14ac:dyDescent="0.2">
      <c r="B30" s="1">
        <v>21</v>
      </c>
      <c r="C30" s="19">
        <v>23.2</v>
      </c>
      <c r="D30" s="18">
        <v>4</v>
      </c>
      <c r="E30" s="18"/>
      <c r="F30" s="11"/>
      <c r="G30" s="11"/>
      <c r="J30" s="1">
        <v>20</v>
      </c>
      <c r="K30" s="1">
        <v>1</v>
      </c>
      <c r="L30" s="11">
        <f>(1-$G$3)*_xlfn.GAMMA(K30+1/$K$27)/_xlfn.GAMMA(K30+1)/_xlfn.GAMMA(1/$K$27)*(($K$26*$K$27)^K30)/((1+$K$26*$K$27)^(K30+1/$K$27))</f>
        <v>0.14338655633470321</v>
      </c>
      <c r="M30" s="4">
        <f t="shared" ref="M30:M45" si="3">20+L30*10</f>
        <v>21.433865563347034</v>
      </c>
      <c r="O30" s="1">
        <v>25</v>
      </c>
      <c r="P30" s="1">
        <v>1</v>
      </c>
      <c r="Q30" s="11">
        <f>(1-$G$3)*_xlfn.GAMMA(P30+1/$P$27)/_xlfn.GAMMA(P30+1)/_xlfn.GAMMA(1/$P$27)*(($P$26*$P$27)^P30)/((1+$P$26*$P$27)^(P30+1/$P$27))</f>
        <v>9.5445983835884055E-2</v>
      </c>
      <c r="R30" s="4">
        <f t="shared" ref="R30:R44" si="4">25+Q30*10</f>
        <v>25.95445983835884</v>
      </c>
      <c r="T30" s="1">
        <v>30</v>
      </c>
      <c r="U30" s="1">
        <v>1</v>
      </c>
      <c r="V30" s="11">
        <f>(1-$G$3)*(_xlfn.GAMMA(U30+1/$U$27)/_xlfn.GAMMA(U30+1)/_xlfn.GAMMA(1/$U$27)*(($U$26*$U$27)^U30)/((1+$U$26*$U$27)^(U30+1/$U$27)))</f>
        <v>5.5108574329730209E-2</v>
      </c>
      <c r="W30" s="4">
        <f t="shared" ref="W30:W45" si="5">30+V30*10</f>
        <v>30.551085743297303</v>
      </c>
    </row>
    <row r="31" spans="2:23" x14ac:dyDescent="0.2">
      <c r="B31" s="1">
        <v>22</v>
      </c>
      <c r="C31" s="19">
        <v>25</v>
      </c>
      <c r="D31" s="18">
        <v>3</v>
      </c>
      <c r="E31" s="18"/>
      <c r="F31" s="11"/>
      <c r="G31" s="11"/>
      <c r="J31" s="1">
        <v>20</v>
      </c>
      <c r="K31" s="1">
        <v>2</v>
      </c>
      <c r="L31" s="11">
        <f>(1-$G$3)*_xlfn.GAMMA(K31+1/$K$27)/_xlfn.GAMMA(K31+1)/_xlfn.GAMMA(1/$K$27)*(($K$26*$K$27)^K31)/((1+$K$26*$K$27)^(K31+1/$K$27))</f>
        <v>0.14378705901771424</v>
      </c>
      <c r="M31" s="4">
        <f t="shared" si="3"/>
        <v>21.437870590177141</v>
      </c>
      <c r="O31" s="1">
        <v>25</v>
      </c>
      <c r="P31" s="1">
        <v>2</v>
      </c>
      <c r="Q31" s="11">
        <f>(1-$G$3)*_xlfn.GAMMA(P31+1/$P$27)/_xlfn.GAMMA(P31+1)/_xlfn.GAMMA(1/$P$27)*(($P$26*$P$27)^P31)/((1+$P$26*$P$27)^(P31+1/$P$27))</f>
        <v>0.11570214175792393</v>
      </c>
      <c r="R31" s="4">
        <f t="shared" si="4"/>
        <v>26.157021417579241</v>
      </c>
      <c r="T31" s="1">
        <v>30</v>
      </c>
      <c r="U31" s="1">
        <v>2</v>
      </c>
      <c r="V31" s="11">
        <f>(1-$G$3)*(_xlfn.GAMMA(U31+1/$U$27)/_xlfn.GAMMA(U31+1)/_xlfn.GAMMA(1/$U$27)*(($U$26*$U$27)^U31)/((1+$U$26*$U$27)^(U31+1/$U$27)))</f>
        <v>7.8532133040933261E-2</v>
      </c>
      <c r="W31" s="4">
        <f t="shared" si="5"/>
        <v>30.785321330409332</v>
      </c>
    </row>
    <row r="32" spans="2:23" x14ac:dyDescent="0.2">
      <c r="B32" s="1">
        <v>23</v>
      </c>
      <c r="C32" s="19">
        <v>22.5</v>
      </c>
      <c r="D32" s="18">
        <v>1</v>
      </c>
      <c r="E32" s="18"/>
      <c r="F32" s="11"/>
      <c r="G32" s="11"/>
      <c r="J32" s="1">
        <v>20</v>
      </c>
      <c r="K32" s="1">
        <v>3</v>
      </c>
      <c r="L32" s="11">
        <f>(1-$G$3)*_xlfn.GAMMA(K32+1/$K$27)/_xlfn.GAMMA(K32+1)/_xlfn.GAMMA(1/$K$27)*(($K$26*$K$27)^K32)/((1+$K$26*$K$27)^(K32+1/$K$27))</f>
        <v>0.11499367274215239</v>
      </c>
      <c r="M32" s="4">
        <f t="shared" si="3"/>
        <v>21.149936727421522</v>
      </c>
      <c r="O32" s="1">
        <v>25</v>
      </c>
      <c r="P32" s="1">
        <v>3</v>
      </c>
      <c r="Q32" s="11">
        <f>(1-$G$3)*_xlfn.GAMMA(P32+1/$P$27)/_xlfn.GAMMA(P32+1)/_xlfn.GAMMA(1/$P$27)*(($P$26*$P$27)^P32)/((1+$P$26*$P$27)^(P32+1/$P$27))</f>
        <v>0.11185822289851773</v>
      </c>
      <c r="R32" s="4">
        <f t="shared" si="4"/>
        <v>26.118582228985176</v>
      </c>
      <c r="T32" s="1">
        <v>30</v>
      </c>
      <c r="U32" s="1">
        <v>3</v>
      </c>
      <c r="V32" s="11">
        <f>(1-$G$3)*(_xlfn.GAMMA(U32+1/$U$27)/_xlfn.GAMMA(U32+1)/_xlfn.GAMMA(1/$U$27)*(($U$26*$U$27)^U32)/((1+$U$26*$U$27)^(U32+1/$U$27)))</f>
        <v>8.9252088879060026E-2</v>
      </c>
      <c r="W32" s="4">
        <f t="shared" si="5"/>
        <v>30.8925208887906</v>
      </c>
    </row>
    <row r="33" spans="2:23" x14ac:dyDescent="0.2">
      <c r="B33" s="1">
        <v>24</v>
      </c>
      <c r="C33" s="19">
        <v>26.7</v>
      </c>
      <c r="D33" s="18">
        <v>2</v>
      </c>
      <c r="E33" s="18"/>
      <c r="F33" s="11"/>
      <c r="G33" s="11"/>
      <c r="J33" s="1">
        <v>20</v>
      </c>
      <c r="K33" s="1">
        <v>4</v>
      </c>
      <c r="L33" s="11">
        <f>(1-$G$3)*_xlfn.GAMMA(K33+1/$K$27)/_xlfn.GAMMA(K33+1)/_xlfn.GAMMA(1/$K$27)*(($K$26*$K$27)^K33)/((1+$K$26*$K$27)^(K33+1/$K$27))</f>
        <v>8.0291816753622694E-2</v>
      </c>
      <c r="M33" s="4">
        <f t="shared" si="3"/>
        <v>20.802918167536227</v>
      </c>
      <c r="O33" s="1">
        <v>25</v>
      </c>
      <c r="P33" s="1">
        <v>4</v>
      </c>
      <c r="Q33" s="11">
        <f>(1-$G$3)*_xlfn.GAMMA(P33+1/$P$27)/_xlfn.GAMMA(P33+1)/_xlfn.GAMMA(1/$P$27)*(($P$26*$P$27)^P33)/((1+$P$26*$P$27)^(P33+1/$P$27))</f>
        <v>9.4414267523242501E-2</v>
      </c>
      <c r="R33" s="4">
        <f t="shared" si="4"/>
        <v>25.944142675232424</v>
      </c>
      <c r="T33" s="1">
        <v>30</v>
      </c>
      <c r="U33" s="1">
        <v>4</v>
      </c>
      <c r="V33" s="11">
        <f>(1-$G$3)*(_xlfn.GAMMA(U33+1/$U$27)/_xlfn.GAMMA(U33+1)/_xlfn.GAMMA(1/$U$27)*(($U$26*$U$27)^U33)/((1+$U$26*$U$27)^(U33+1/$U$27)))</f>
        <v>8.8558974841712462E-2</v>
      </c>
      <c r="W33" s="4">
        <f t="shared" si="5"/>
        <v>30.885589748417125</v>
      </c>
    </row>
    <row r="34" spans="2:23" x14ac:dyDescent="0.2">
      <c r="B34" s="1">
        <v>25</v>
      </c>
      <c r="C34" s="19">
        <v>25.8</v>
      </c>
      <c r="D34" s="18">
        <v>3</v>
      </c>
      <c r="E34" s="18"/>
      <c r="F34" s="11"/>
      <c r="G34" s="11"/>
      <c r="J34" s="1">
        <v>20</v>
      </c>
      <c r="K34" s="1">
        <v>5</v>
      </c>
      <c r="L34" s="11">
        <f>(1-$G$3)*_xlfn.GAMMA(K34+1/$K$27)/_xlfn.GAMMA(K34+1)/_xlfn.GAMMA(1/$K$27)*(($K$26*$K$27)^K34)/((1+$K$26*$K$27)^(K34+1/$K$27))</f>
        <v>5.1171188754570489E-2</v>
      </c>
      <c r="M34" s="4">
        <f t="shared" si="3"/>
        <v>20.511711887545705</v>
      </c>
      <c r="O34" s="1">
        <v>25</v>
      </c>
      <c r="P34" s="1">
        <v>5</v>
      </c>
      <c r="Q34" s="11">
        <f>(1-$G$3)*_xlfn.GAMMA(P34+1/$P$27)/_xlfn.GAMMA(P34+1)/_xlfn.GAMMA(1/$P$27)*(($P$26*$P$27)^P34)/((1+$P$26*$P$27)^(P34+1/$P$27))</f>
        <v>7.2738480191558638E-2</v>
      </c>
      <c r="R34" s="4">
        <f t="shared" si="4"/>
        <v>25.727384801915587</v>
      </c>
      <c r="T34" s="1">
        <v>30</v>
      </c>
      <c r="U34" s="1">
        <v>5</v>
      </c>
      <c r="V34" s="11">
        <f>(1-$G$3)*(_xlfn.GAMMA(U34+1/$U$27)/_xlfn.GAMMA(U34+1)/_xlfn.GAMMA(1/$U$27)*(($U$26*$U$27)^U34)/((1+$U$26*$U$27)^(U34+1/$U$27)))</f>
        <v>8.0205408184088223E-2</v>
      </c>
      <c r="W34" s="4">
        <f t="shared" si="5"/>
        <v>30.802054081840883</v>
      </c>
    </row>
    <row r="35" spans="2:23" x14ac:dyDescent="0.2">
      <c r="B35" s="1">
        <v>26</v>
      </c>
      <c r="C35" s="19">
        <v>26.2</v>
      </c>
      <c r="D35" s="18">
        <v>0</v>
      </c>
      <c r="E35" s="18"/>
      <c r="F35" s="11"/>
      <c r="G35" s="11"/>
      <c r="J35" s="1">
        <v>20</v>
      </c>
      <c r="K35" s="1">
        <v>6</v>
      </c>
      <c r="L35" s="11">
        <f>(1-$G$3)*_xlfn.GAMMA(K35+1/$K$27)/_xlfn.GAMMA(K35+1)/_xlfn.GAMMA(1/$K$27)*(($K$26*$K$27)^K35)/((1+$K$26*$K$27)^(K35+1/$K$27))</f>
        <v>3.0534178231012576E-2</v>
      </c>
      <c r="M35" s="4">
        <f t="shared" si="3"/>
        <v>20.305341782310126</v>
      </c>
      <c r="O35" s="1">
        <v>25</v>
      </c>
      <c r="P35" s="1">
        <v>6</v>
      </c>
      <c r="Q35" s="11">
        <f>(1-$G$3)*_xlfn.GAMMA(P35+1/$P$27)/_xlfn.GAMMA(P35+1)/_xlfn.GAMMA(1/$P$27)*(($P$26*$P$27)^P35)/((1+$P$26*$P$27)^(P35+1/$P$27))</f>
        <v>5.2468340193297616E-2</v>
      </c>
      <c r="R35" s="4">
        <f t="shared" si="4"/>
        <v>25.524683401932975</v>
      </c>
      <c r="T35" s="1">
        <v>30</v>
      </c>
      <c r="U35" s="1">
        <v>6</v>
      </c>
      <c r="V35" s="11">
        <f>(1-$G$3)*(_xlfn.GAMMA(U35+1/$U$27)/_xlfn.GAMMA(U35+1)/_xlfn.GAMMA(1/$U$27)*(($U$26*$U$27)^U35)/((1+$U$26*$U$27)^(U35+1/$U$27)))</f>
        <v>6.8011324862321199E-2</v>
      </c>
      <c r="W35" s="4">
        <f t="shared" si="5"/>
        <v>30.680113248623211</v>
      </c>
    </row>
    <row r="36" spans="2:23" x14ac:dyDescent="0.2">
      <c r="B36" s="1">
        <v>27</v>
      </c>
      <c r="C36" s="19">
        <v>28.7</v>
      </c>
      <c r="D36" s="18">
        <v>3</v>
      </c>
      <c r="E36" s="18"/>
      <c r="F36" s="11"/>
      <c r="G36" s="11"/>
      <c r="J36" s="1">
        <v>20</v>
      </c>
      <c r="K36" s="1">
        <v>7</v>
      </c>
      <c r="L36" s="11">
        <f>(1-$G$3)*_xlfn.GAMMA(K36+1/$K$27)/_xlfn.GAMMA(K36+1)/_xlfn.GAMMA(1/$K$27)*(($K$26*$K$27)^K36)/((1+$K$26*$K$27)^(K36+1/$K$27))</f>
        <v>1.73342606971904E-2</v>
      </c>
      <c r="M36" s="4">
        <f t="shared" si="3"/>
        <v>20.173342606971904</v>
      </c>
      <c r="O36" s="1">
        <v>25</v>
      </c>
      <c r="P36" s="1">
        <v>7</v>
      </c>
      <c r="Q36" s="11">
        <f>(1-$G$3)*_xlfn.GAMMA(P36+1/$P$27)/_xlfn.GAMMA(P36+1)/_xlfn.GAMMA(1/$P$27)*(($P$26*$P$27)^P36)/((1+$P$26*$P$27)^(P36+1/$P$27))</f>
        <v>3.6007153183001885E-2</v>
      </c>
      <c r="R36" s="4">
        <f t="shared" si="4"/>
        <v>25.36007153183002</v>
      </c>
      <c r="T36" s="1">
        <v>30</v>
      </c>
      <c r="U36" s="1">
        <v>7</v>
      </c>
      <c r="V36" s="11">
        <f>(1-$G$3)*(_xlfn.GAMMA(U36+1/$U$27)/_xlfn.GAMMA(U36+1)/_xlfn.GAMMA(1/$U$27)*(($U$26*$U$27)^U36)/((1+$U$26*$U$27)^(U36+1/$U$27)))</f>
        <v>5.4867752888100849E-2</v>
      </c>
      <c r="W36" s="4">
        <f t="shared" si="5"/>
        <v>30.548677528881008</v>
      </c>
    </row>
    <row r="37" spans="2:23" x14ac:dyDescent="0.2">
      <c r="B37" s="1">
        <v>28</v>
      </c>
      <c r="C37" s="19">
        <v>26.8</v>
      </c>
      <c r="D37" s="18">
        <v>5</v>
      </c>
      <c r="E37" s="18"/>
      <c r="F37" s="11"/>
      <c r="G37" s="11"/>
      <c r="J37" s="1">
        <v>20</v>
      </c>
      <c r="K37" s="1">
        <v>8</v>
      </c>
      <c r="L37" s="11">
        <f>(1-$G$3)*_xlfn.GAMMA(K37+1/$K$27)/_xlfn.GAMMA(K37+1)/_xlfn.GAMMA(1/$K$27)*(($K$26*$K$27)^K37)/((1+$K$26*$K$27)^(K37+1/$K$27))</f>
        <v>9.4635634771231148E-3</v>
      </c>
      <c r="M37" s="4">
        <f t="shared" si="3"/>
        <v>20.09463563477123</v>
      </c>
      <c r="O37" s="1">
        <v>25</v>
      </c>
      <c r="P37" s="1">
        <v>8</v>
      </c>
      <c r="Q37" s="11">
        <f>(1-$G$3)*_xlfn.GAMMA(P37+1/$P$27)/_xlfn.GAMMA(P37+1)/_xlfn.GAMMA(1/$P$27)*(($P$26*$P$27)^P37)/((1+$P$26*$P$27)^(P37+1/$P$27))</f>
        <v>2.3763507062616148E-2</v>
      </c>
      <c r="R37" s="4">
        <f t="shared" si="4"/>
        <v>25.237635070626162</v>
      </c>
      <c r="T37" s="1">
        <v>30</v>
      </c>
      <c r="U37" s="1">
        <v>8</v>
      </c>
      <c r="V37" s="11">
        <f>(1-$G$3)*(_xlfn.GAMMA(U37+1/$U$27)/_xlfn.GAMMA(U37+1)/_xlfn.GAMMA(1/$U$27)*(($U$26*$U$27)^U37)/((1+$U$26*$U$27)^(U37+1/$U$27)))</f>
        <v>4.2568015219018714E-2</v>
      </c>
      <c r="W37" s="4">
        <f t="shared" si="5"/>
        <v>30.425680152190186</v>
      </c>
    </row>
    <row r="38" spans="2:23" x14ac:dyDescent="0.2">
      <c r="B38" s="1">
        <v>29</v>
      </c>
      <c r="C38" s="19">
        <v>27.5</v>
      </c>
      <c r="D38" s="18">
        <v>0</v>
      </c>
      <c r="E38" s="18"/>
      <c r="F38" s="11"/>
      <c r="G38" s="11"/>
      <c r="J38" s="1">
        <v>20</v>
      </c>
      <c r="K38" s="1">
        <v>9</v>
      </c>
      <c r="L38" s="11">
        <f>(1-$G$3)*_xlfn.GAMMA(K38+1/$K$27)/_xlfn.GAMMA(K38+1)/_xlfn.GAMMA(1/$K$27)*(($K$26*$K$27)^K38)/((1+$K$26*$K$27)^(K38+1/$K$27))</f>
        <v>5.0064647622378375E-3</v>
      </c>
      <c r="M38" s="4">
        <f t="shared" si="3"/>
        <v>20.050064647622378</v>
      </c>
      <c r="O38" s="1">
        <v>25</v>
      </c>
      <c r="P38" s="1">
        <v>9</v>
      </c>
      <c r="Q38" s="11">
        <f>(1-$G$3)*_xlfn.GAMMA(P38+1/$P$27)/_xlfn.GAMMA(P38+1)/_xlfn.GAMMA(1/$P$27)*(($P$26*$P$27)^P38)/((1+$P$26*$P$27)^(P38+1/$P$27))</f>
        <v>1.5197052797257846E-2</v>
      </c>
      <c r="R38" s="4">
        <f t="shared" si="4"/>
        <v>25.15197052797258</v>
      </c>
      <c r="T38" s="1">
        <v>30</v>
      </c>
      <c r="U38" s="1">
        <v>9</v>
      </c>
      <c r="V38" s="11">
        <f>(1-$G$3)*(_xlfn.GAMMA(U38+1/$U$27)/_xlfn.GAMMA(U38+1)/_xlfn.GAMMA(1/$U$27)*(($U$26*$U$27)^U38)/((1+$U$26*$U$27)^(U38+1/$U$27)))</f>
        <v>3.2001970232348548E-2</v>
      </c>
      <c r="W38" s="4">
        <f t="shared" si="5"/>
        <v>30.320019702323485</v>
      </c>
    </row>
    <row r="39" spans="2:23" x14ac:dyDescent="0.2">
      <c r="B39" s="1">
        <v>30</v>
      </c>
      <c r="C39" s="19">
        <v>24.9</v>
      </c>
      <c r="D39" s="18">
        <v>0</v>
      </c>
      <c r="E39" s="18"/>
      <c r="F39" s="11"/>
      <c r="G39" s="11"/>
      <c r="J39" s="1">
        <v>20</v>
      </c>
      <c r="K39" s="1">
        <v>10</v>
      </c>
      <c r="L39" s="11">
        <f>(1-$G$3)*_xlfn.GAMMA(K39+1/$K$27)/_xlfn.GAMMA(K39+1)/_xlfn.GAMMA(1/$K$27)*(($K$26*$K$27)^K39)/((1+$K$26*$K$27)^(K39+1/$K$27))</f>
        <v>2.5807780289486939E-3</v>
      </c>
      <c r="M39" s="4">
        <f t="shared" si="3"/>
        <v>20.025807780289487</v>
      </c>
      <c r="O39" s="1">
        <v>25</v>
      </c>
      <c r="P39" s="1">
        <v>10</v>
      </c>
      <c r="Q39" s="11">
        <f>(1-$G$3)*_xlfn.GAMMA(P39+1/$P$27)/_xlfn.GAMMA(P39+1)/_xlfn.GAMMA(1/$P$27)*(($P$26*$P$27)^P39)/((1+$P$26*$P$27)^(P39+1/$P$27))</f>
        <v>9.4700273728510771E-3</v>
      </c>
      <c r="R39" s="4">
        <f t="shared" si="4"/>
        <v>25.09470027372851</v>
      </c>
      <c r="T39" s="1">
        <v>30</v>
      </c>
      <c r="U39" s="1">
        <v>10</v>
      </c>
      <c r="V39" s="11">
        <f>(1-$G$3)*(_xlfn.GAMMA(U39+1/$U$27)/_xlfn.GAMMA(U39+1)/_xlfn.GAMMA(1/$U$27)*(($U$26*$U$27)^U39)/((1+$U$26*$U$27)^(U39+1/$U$27)))</f>
        <v>2.3442992974104206E-2</v>
      </c>
      <c r="W39" s="4">
        <f t="shared" si="5"/>
        <v>30.234429929741044</v>
      </c>
    </row>
    <row r="40" spans="2:23" x14ac:dyDescent="0.2">
      <c r="B40" s="1">
        <v>31</v>
      </c>
      <c r="C40" s="19">
        <v>29.3</v>
      </c>
      <c r="D40" s="18">
        <v>4</v>
      </c>
      <c r="E40" s="18"/>
      <c r="F40" s="11"/>
      <c r="G40" s="11"/>
      <c r="J40" s="1">
        <v>20</v>
      </c>
      <c r="K40" s="1">
        <v>11</v>
      </c>
      <c r="L40" s="11">
        <f>(1-$G$3)*_xlfn.GAMMA(K40+1/$K$27)/_xlfn.GAMMA(K40+1)/_xlfn.GAMMA(1/$K$27)*(($K$26*$K$27)^K40)/((1+$K$26*$K$27)^(K40+1/$K$27))</f>
        <v>1.3017805958253543E-3</v>
      </c>
      <c r="M40" s="4">
        <f t="shared" si="3"/>
        <v>20.013017805958253</v>
      </c>
      <c r="O40" s="1">
        <v>25</v>
      </c>
      <c r="P40" s="1">
        <v>11</v>
      </c>
      <c r="Q40" s="11">
        <f>(1-$G$3)*_xlfn.GAMMA(P40+1/$P$27)/_xlfn.GAMMA(P40+1)/_xlfn.GAMMA(1/$P$27)*(($P$26*$P$27)^P40)/((1+$P$26*$P$27)^(P40+1/$P$27))</f>
        <v>5.7744516365289874E-3</v>
      </c>
      <c r="R40" s="4">
        <f t="shared" si="4"/>
        <v>25.05774451636529</v>
      </c>
      <c r="T40" s="1">
        <v>30</v>
      </c>
      <c r="U40" s="1">
        <v>11</v>
      </c>
      <c r="V40" s="11">
        <f>(1-$G$3)*(_xlfn.GAMMA(U40+1/$U$27)/_xlfn.GAMMA(U40+1)/_xlfn.GAMMA(1/$U$27)*(($U$26*$U$27)^U40)/((1+$U$26*$U$27)^(U40+1/$U$27)))</f>
        <v>1.6804169357140051E-2</v>
      </c>
      <c r="W40" s="4">
        <f t="shared" si="5"/>
        <v>30.1680416935714</v>
      </c>
    </row>
    <row r="41" spans="2:23" x14ac:dyDescent="0.2">
      <c r="B41" s="1">
        <v>32</v>
      </c>
      <c r="C41" s="19">
        <v>25.8</v>
      </c>
      <c r="D41" s="18">
        <v>0</v>
      </c>
      <c r="E41" s="18"/>
      <c r="F41" s="11"/>
      <c r="G41" s="11"/>
      <c r="J41" s="1">
        <v>20</v>
      </c>
      <c r="K41" s="1">
        <v>12</v>
      </c>
      <c r="L41" s="11">
        <f>(1-$G$3)*_xlfn.GAMMA(K41+1/$K$27)/_xlfn.GAMMA(K41+1)/_xlfn.GAMMA(1/$K$27)*(($K$26*$K$27)^K41)/((1+$K$26*$K$27)^(K41+1/$K$27))</f>
        <v>6.4462192085068711E-4</v>
      </c>
      <c r="M41" s="4">
        <f t="shared" si="3"/>
        <v>20.006446219208506</v>
      </c>
      <c r="O41" s="1">
        <v>25</v>
      </c>
      <c r="P41" s="1">
        <v>12</v>
      </c>
      <c r="Q41" s="11">
        <f>(1-$G$3)*_xlfn.GAMMA(P41+1/$P$27)/_xlfn.GAMMA(P41+1)/_xlfn.GAMMA(1/$P$27)*(($P$26*$P$27)^P41)/((1+$P$26*$P$27)^(P41+1/$P$27))</f>
        <v>3.4566101234578335E-3</v>
      </c>
      <c r="R41" s="4">
        <f t="shared" si="4"/>
        <v>25.034566101234578</v>
      </c>
      <c r="T41" s="1">
        <v>30</v>
      </c>
      <c r="U41" s="1">
        <v>12</v>
      </c>
      <c r="V41" s="11">
        <f>(1-$G$3)*(_xlfn.GAMMA(U41+1/$U$27)/_xlfn.GAMMA(U41+1)/_xlfn.GAMMA(1/$U$27)*(($U$26*$U$27)^U41)/((1+$U$26*$U$27)^(U41+1/$U$27)))</f>
        <v>1.1825000765660039E-2</v>
      </c>
      <c r="W41" s="4">
        <f t="shared" si="5"/>
        <v>30.118250007656599</v>
      </c>
    </row>
    <row r="42" spans="2:23" x14ac:dyDescent="0.2">
      <c r="B42" s="1">
        <v>33</v>
      </c>
      <c r="C42" s="19">
        <v>25.7</v>
      </c>
      <c r="D42" s="18">
        <v>0</v>
      </c>
      <c r="E42" s="18"/>
      <c r="F42" s="11"/>
      <c r="G42" s="11"/>
      <c r="J42" s="1">
        <v>20</v>
      </c>
      <c r="K42" s="1">
        <v>13</v>
      </c>
      <c r="L42" s="11">
        <f>(1-$G$3)*_xlfn.GAMMA(K42+1/$K$27)/_xlfn.GAMMA(K42+1)/_xlfn.GAMMA(1/$K$27)*(($K$26*$K$27)^K42)/((1+$K$26*$K$27)^(K42+1/$K$27))</f>
        <v>3.1417287094019815E-4</v>
      </c>
      <c r="M42" s="4">
        <f t="shared" si="3"/>
        <v>20.003141728709402</v>
      </c>
      <c r="O42" s="1">
        <v>25</v>
      </c>
      <c r="P42" s="1">
        <v>13</v>
      </c>
      <c r="Q42" s="11">
        <f>(1-$G$3)*_xlfn.GAMMA(P42+1/$P$27)/_xlfn.GAMMA(P42+1)/_xlfn.GAMMA(1/$P$27)*(($P$26*$P$27)^P42)/((1+$P$26*$P$27)^(P42+1/$P$27))</f>
        <v>2.0365092231369258E-3</v>
      </c>
      <c r="R42" s="4">
        <f t="shared" si="4"/>
        <v>25.020365092231369</v>
      </c>
      <c r="T42" s="1">
        <v>30</v>
      </c>
      <c r="U42" s="1">
        <v>13</v>
      </c>
      <c r="V42" s="11">
        <f>(1-$G$3)*(_xlfn.GAMMA(U42+1/$U$27)/_xlfn.GAMMA(U42+1)/_xlfn.GAMMA(1/$U$27)*(($U$26*$U$27)^U42)/((1+$U$26*$U$27)^(U42+1/$U$27)))</f>
        <v>8.1899573426820488E-3</v>
      </c>
      <c r="W42" s="4">
        <f t="shared" si="5"/>
        <v>30.081899573426821</v>
      </c>
    </row>
    <row r="43" spans="2:23" x14ac:dyDescent="0.2">
      <c r="B43" s="1">
        <v>34</v>
      </c>
      <c r="C43" s="19">
        <v>25.7</v>
      </c>
      <c r="D43" s="18">
        <v>8</v>
      </c>
      <c r="E43" s="18"/>
      <c r="F43" s="11"/>
      <c r="G43" s="11"/>
      <c r="J43" s="1">
        <v>20</v>
      </c>
      <c r="K43" s="1">
        <v>14</v>
      </c>
      <c r="L43" s="11">
        <f>(1-$G$3)*_xlfn.GAMMA(K43+1/$K$27)/_xlfn.GAMMA(K43+1)/_xlfn.GAMMA(1/$K$27)*(($K$26*$K$27)^K43)/((1+$K$26*$K$27)^(K43+1/$K$27))</f>
        <v>1.5101714017774859E-4</v>
      </c>
      <c r="M43" s="4">
        <f t="shared" si="3"/>
        <v>20.001510171401776</v>
      </c>
      <c r="O43" s="1">
        <v>25</v>
      </c>
      <c r="P43" s="1">
        <v>14</v>
      </c>
      <c r="Q43" s="11">
        <f>(1-$G$3)*_xlfn.GAMMA(P43+1/$P$27)/_xlfn.GAMMA(P43+1)/_xlfn.GAMMA(1/$P$27)*(($P$26*$P$27)^P43)/((1+$P$26*$P$27)^(P43+1/$P$27))</f>
        <v>1.1833584475584766E-3</v>
      </c>
      <c r="R43" s="4">
        <f t="shared" si="4"/>
        <v>25.011833584475585</v>
      </c>
      <c r="T43" s="1">
        <v>30</v>
      </c>
      <c r="U43" s="1">
        <v>14</v>
      </c>
      <c r="V43" s="11">
        <f>(1-$G$3)*(_xlfn.GAMMA(U43+1/$U$27)/_xlfn.GAMMA(U43+1)/_xlfn.GAMMA(1/$U$27)*(($U$26*$U$27)^U43)/((1+$U$26*$U$27)^(U43+1/$U$27)))</f>
        <v>5.5944326815317259E-3</v>
      </c>
      <c r="W43" s="4">
        <f t="shared" si="5"/>
        <v>30.055944326815318</v>
      </c>
    </row>
    <row r="44" spans="2:23" x14ac:dyDescent="0.2">
      <c r="B44" s="1">
        <v>35</v>
      </c>
      <c r="C44" s="19">
        <v>26.7</v>
      </c>
      <c r="D44" s="18">
        <v>5</v>
      </c>
      <c r="E44" s="18"/>
      <c r="F44" s="11"/>
      <c r="G44" s="11"/>
      <c r="J44" s="1">
        <v>20</v>
      </c>
      <c r="K44" s="1">
        <v>15</v>
      </c>
      <c r="L44" s="11">
        <f>(1-$G$3)*_xlfn.GAMMA(K44+1/$K$27)/_xlfn.GAMMA(K44+1)/_xlfn.GAMMA(1/$K$27)*(($K$26*$K$27)^K44)/((1+$K$26*$K$27)^(K44+1/$K$27))</f>
        <v>7.1715084590888764E-5</v>
      </c>
      <c r="M44" s="4">
        <f t="shared" si="3"/>
        <v>20.000717150845908</v>
      </c>
      <c r="O44" s="1">
        <v>25</v>
      </c>
      <c r="P44" s="1">
        <v>15</v>
      </c>
      <c r="Q44" s="11">
        <f>(1-$G$3)*_xlfn.GAMMA(P44+1/$P$27)/_xlfn.GAMMA(P44+1)/_xlfn.GAMMA(1/$P$27)*(($P$26*$P$27)^P44)/((1+$P$26*$P$27)^(P44+1/$P$27))</f>
        <v>6.7931774875719028E-4</v>
      </c>
      <c r="R44" s="4">
        <f t="shared" si="4"/>
        <v>25.006793177487573</v>
      </c>
      <c r="T44" s="1">
        <v>30</v>
      </c>
      <c r="U44" s="1">
        <v>15</v>
      </c>
      <c r="V44" s="11">
        <f>(1-$G$3)*(_xlfn.GAMMA(U44+1/$U$27)/_xlfn.GAMMA(U44+1)/_xlfn.GAMMA(1/$U$27)*(($U$26*$U$27)^U44)/((1+$U$26*$U$27)^(U44+1/$U$27)))</f>
        <v>3.7753496283070495E-3</v>
      </c>
      <c r="W44" s="4">
        <f t="shared" si="5"/>
        <v>30.03775349628307</v>
      </c>
    </row>
    <row r="45" spans="2:23" x14ac:dyDescent="0.2">
      <c r="B45" s="1">
        <v>36</v>
      </c>
      <c r="C45" s="19">
        <v>23.7</v>
      </c>
      <c r="D45" s="18">
        <v>0</v>
      </c>
      <c r="E45" s="18"/>
      <c r="F45" s="11"/>
      <c r="G45" s="11"/>
      <c r="J45" s="1">
        <v>20</v>
      </c>
      <c r="K45" s="1">
        <v>16</v>
      </c>
      <c r="L45" s="11">
        <f>(1-$G$3)*_xlfn.GAMMA(K45+1/$K$27)/_xlfn.GAMMA(K45+1)/_xlfn.GAMMA(1/$K$27)*(($K$26*$K$27)^K45)/((1+$K$26*$K$27)^(K45+1/$K$27))</f>
        <v>3.3692058473822723E-5</v>
      </c>
      <c r="M45" s="4">
        <f t="shared" si="3"/>
        <v>20.00033692058474</v>
      </c>
      <c r="O45" s="1">
        <v>25</v>
      </c>
      <c r="P45" s="1">
        <v>16</v>
      </c>
      <c r="Q45" s="11">
        <f>(1-$G$3)*_xlfn.GAMMA(P45+1/$P$27)/_xlfn.GAMMA(P45+1)/_xlfn.GAMMA(1/$P$27)*(($P$26*$P$27)^P45)/((1+$P$26*$P$27)^(P45+1/$P$27))</f>
        <v>3.8580012627047986E-4</v>
      </c>
      <c r="R45" s="4">
        <f>25+Q45*10</f>
        <v>25.003858001262707</v>
      </c>
      <c r="T45" s="1">
        <v>30</v>
      </c>
      <c r="U45" s="1">
        <v>16</v>
      </c>
      <c r="V45" s="11">
        <f>(1-$G$3)*(_xlfn.GAMMA(U45+1/$U$27)/_xlfn.GAMMA(U45+1)/_xlfn.GAMMA(1/$U$27)*(($U$26*$U$27)^U45)/((1+$U$26*$U$27)^(U45+1/$U$27)))</f>
        <v>2.5205252895738519E-3</v>
      </c>
      <c r="W45" s="4">
        <f t="shared" si="5"/>
        <v>30.025205252895738</v>
      </c>
    </row>
    <row r="46" spans="2:23" x14ac:dyDescent="0.2">
      <c r="B46" s="1">
        <v>37</v>
      </c>
      <c r="C46" s="19">
        <v>26.8</v>
      </c>
      <c r="D46" s="18">
        <v>0</v>
      </c>
      <c r="E46" s="18"/>
      <c r="F46" s="11"/>
      <c r="G46" s="11"/>
    </row>
    <row r="47" spans="2:23" x14ac:dyDescent="0.2">
      <c r="B47" s="1">
        <v>38</v>
      </c>
      <c r="C47" s="19">
        <v>27.5</v>
      </c>
      <c r="D47" s="18">
        <v>6</v>
      </c>
      <c r="E47" s="18"/>
      <c r="F47" s="11"/>
      <c r="G47" s="11"/>
    </row>
    <row r="48" spans="2:23" x14ac:dyDescent="0.2">
      <c r="B48" s="1">
        <v>39</v>
      </c>
      <c r="C48" s="19">
        <v>23.4</v>
      </c>
      <c r="D48" s="18">
        <v>0</v>
      </c>
      <c r="E48" s="18"/>
      <c r="F48" s="11"/>
      <c r="G48" s="11"/>
    </row>
    <row r="49" spans="2:7" x14ac:dyDescent="0.2">
      <c r="B49" s="1">
        <v>40</v>
      </c>
      <c r="C49" s="19">
        <v>27.9</v>
      </c>
      <c r="D49" s="18">
        <v>6</v>
      </c>
      <c r="E49" s="18"/>
      <c r="F49" s="11"/>
      <c r="G49" s="11"/>
    </row>
    <row r="50" spans="2:7" x14ac:dyDescent="0.2">
      <c r="B50" s="1">
        <v>41</v>
      </c>
      <c r="C50" s="19">
        <v>27.5</v>
      </c>
      <c r="D50" s="18">
        <v>3</v>
      </c>
      <c r="E50" s="18"/>
      <c r="F50" s="11"/>
      <c r="G50" s="11"/>
    </row>
    <row r="51" spans="2:7" x14ac:dyDescent="0.2">
      <c r="B51" s="1">
        <v>42</v>
      </c>
      <c r="C51" s="19">
        <v>26.1</v>
      </c>
      <c r="D51" s="18">
        <v>5</v>
      </c>
      <c r="E51" s="18"/>
      <c r="F51" s="11"/>
      <c r="G51" s="11"/>
    </row>
    <row r="52" spans="2:7" x14ac:dyDescent="0.2">
      <c r="B52" s="1">
        <v>43</v>
      </c>
      <c r="C52" s="19">
        <v>27.7</v>
      </c>
      <c r="D52" s="18">
        <v>6</v>
      </c>
      <c r="E52" s="18"/>
      <c r="F52" s="11"/>
      <c r="G52" s="11"/>
    </row>
    <row r="53" spans="2:7" x14ac:dyDescent="0.2">
      <c r="B53" s="1">
        <v>44</v>
      </c>
      <c r="C53" s="19">
        <v>30</v>
      </c>
      <c r="D53" s="18">
        <v>5</v>
      </c>
      <c r="E53" s="18"/>
      <c r="F53" s="11"/>
      <c r="G53" s="11"/>
    </row>
    <row r="54" spans="2:7" x14ac:dyDescent="0.2">
      <c r="B54" s="1">
        <v>45</v>
      </c>
      <c r="C54" s="19">
        <v>28.5</v>
      </c>
      <c r="D54" s="18">
        <v>9</v>
      </c>
      <c r="E54" s="18"/>
      <c r="F54" s="11"/>
      <c r="G54" s="11"/>
    </row>
    <row r="55" spans="2:7" x14ac:dyDescent="0.2">
      <c r="B55" s="1">
        <v>46</v>
      </c>
      <c r="C55" s="19">
        <v>28.9</v>
      </c>
      <c r="D55" s="18">
        <v>4</v>
      </c>
      <c r="E55" s="18"/>
      <c r="F55" s="11"/>
      <c r="G55" s="11"/>
    </row>
    <row r="56" spans="2:7" x14ac:dyDescent="0.2">
      <c r="B56" s="1">
        <v>47</v>
      </c>
      <c r="C56" s="19">
        <v>28.2</v>
      </c>
      <c r="D56" s="18">
        <v>6</v>
      </c>
      <c r="E56" s="18"/>
      <c r="F56" s="11"/>
      <c r="G56" s="11"/>
    </row>
    <row r="57" spans="2:7" x14ac:dyDescent="0.2">
      <c r="B57" s="1">
        <v>48</v>
      </c>
      <c r="C57" s="19">
        <v>25</v>
      </c>
      <c r="D57" s="18">
        <v>4</v>
      </c>
      <c r="E57" s="18"/>
      <c r="F57" s="11"/>
      <c r="G57" s="11"/>
    </row>
    <row r="58" spans="2:7" x14ac:dyDescent="0.2">
      <c r="B58" s="1">
        <v>49</v>
      </c>
      <c r="C58" s="19">
        <v>28.5</v>
      </c>
      <c r="D58" s="18">
        <v>3</v>
      </c>
      <c r="E58" s="18"/>
      <c r="F58" s="11"/>
      <c r="G58" s="11"/>
    </row>
    <row r="59" spans="2:7" x14ac:dyDescent="0.2">
      <c r="B59" s="1">
        <v>50</v>
      </c>
      <c r="C59" s="19">
        <v>30.3</v>
      </c>
      <c r="D59" s="18">
        <v>3</v>
      </c>
      <c r="E59" s="18"/>
      <c r="F59" s="11"/>
      <c r="G59" s="11"/>
    </row>
    <row r="60" spans="2:7" x14ac:dyDescent="0.2">
      <c r="B60" s="1">
        <v>51</v>
      </c>
      <c r="C60" s="19">
        <v>24.7</v>
      </c>
      <c r="D60" s="18">
        <v>5</v>
      </c>
      <c r="E60" s="18"/>
      <c r="F60" s="11"/>
      <c r="G60" s="11"/>
    </row>
    <row r="61" spans="2:7" x14ac:dyDescent="0.2">
      <c r="B61" s="1">
        <v>52</v>
      </c>
      <c r="C61" s="19">
        <v>27.7</v>
      </c>
      <c r="D61" s="18">
        <v>5</v>
      </c>
      <c r="E61" s="18"/>
      <c r="F61" s="11"/>
      <c r="G61" s="11"/>
    </row>
    <row r="62" spans="2:7" x14ac:dyDescent="0.2">
      <c r="B62" s="1">
        <v>53</v>
      </c>
      <c r="C62" s="19">
        <v>27.4</v>
      </c>
      <c r="D62" s="18">
        <v>6</v>
      </c>
      <c r="E62" s="18"/>
      <c r="F62" s="11"/>
      <c r="G62" s="11"/>
    </row>
    <row r="63" spans="2:7" x14ac:dyDescent="0.2">
      <c r="B63" s="1">
        <v>54</v>
      </c>
      <c r="C63" s="19">
        <v>22.9</v>
      </c>
      <c r="D63" s="18">
        <v>4</v>
      </c>
      <c r="E63" s="18"/>
      <c r="F63" s="11"/>
      <c r="G63" s="11"/>
    </row>
    <row r="64" spans="2:7" x14ac:dyDescent="0.2">
      <c r="B64" s="1">
        <v>55</v>
      </c>
      <c r="C64" s="19">
        <v>25.7</v>
      </c>
      <c r="D64" s="18">
        <v>5</v>
      </c>
      <c r="E64" s="18"/>
      <c r="F64" s="11"/>
      <c r="G64" s="11"/>
    </row>
    <row r="65" spans="2:7" x14ac:dyDescent="0.2">
      <c r="B65" s="1">
        <v>56</v>
      </c>
      <c r="C65" s="19">
        <v>28.3</v>
      </c>
      <c r="D65" s="18">
        <v>15</v>
      </c>
      <c r="E65" s="18"/>
      <c r="F65" s="11"/>
      <c r="G65" s="11"/>
    </row>
    <row r="66" spans="2:7" x14ac:dyDescent="0.2">
      <c r="B66" s="1">
        <v>57</v>
      </c>
      <c r="C66" s="19">
        <v>27.2</v>
      </c>
      <c r="D66" s="18">
        <v>3</v>
      </c>
      <c r="E66" s="18"/>
      <c r="F66" s="11"/>
      <c r="G66" s="11"/>
    </row>
    <row r="67" spans="2:7" x14ac:dyDescent="0.2">
      <c r="B67" s="1">
        <v>58</v>
      </c>
      <c r="C67" s="19">
        <v>26.2</v>
      </c>
      <c r="D67" s="18">
        <v>3</v>
      </c>
      <c r="E67" s="18"/>
      <c r="F67" s="11"/>
      <c r="G67" s="11"/>
    </row>
    <row r="68" spans="2:7" x14ac:dyDescent="0.2">
      <c r="B68" s="1">
        <v>59</v>
      </c>
      <c r="C68" s="19">
        <v>27.8</v>
      </c>
      <c r="D68" s="18">
        <v>0</v>
      </c>
      <c r="E68" s="18"/>
      <c r="F68" s="11"/>
      <c r="G68" s="11"/>
    </row>
    <row r="69" spans="2:7" x14ac:dyDescent="0.2">
      <c r="B69" s="1">
        <v>60</v>
      </c>
      <c r="C69" s="19">
        <v>25.5</v>
      </c>
      <c r="D69" s="18">
        <v>0</v>
      </c>
      <c r="E69" s="18"/>
      <c r="F69" s="11"/>
      <c r="G69" s="11"/>
    </row>
    <row r="70" spans="2:7" x14ac:dyDescent="0.2">
      <c r="B70" s="1">
        <v>61</v>
      </c>
      <c r="C70" s="19">
        <v>27.1</v>
      </c>
      <c r="D70" s="18">
        <v>0</v>
      </c>
      <c r="E70" s="18"/>
      <c r="F70" s="11"/>
      <c r="G70" s="11"/>
    </row>
    <row r="71" spans="2:7" x14ac:dyDescent="0.2">
      <c r="B71" s="1">
        <v>62</v>
      </c>
      <c r="C71" s="19">
        <v>24.5</v>
      </c>
      <c r="D71" s="18">
        <v>5</v>
      </c>
      <c r="E71" s="18"/>
      <c r="F71" s="11"/>
      <c r="G71" s="11"/>
    </row>
    <row r="72" spans="2:7" x14ac:dyDescent="0.2">
      <c r="B72" s="1">
        <v>63</v>
      </c>
      <c r="C72" s="19">
        <v>27</v>
      </c>
      <c r="D72" s="18">
        <v>3</v>
      </c>
      <c r="E72" s="18"/>
      <c r="F72" s="11"/>
      <c r="G72" s="11"/>
    </row>
    <row r="73" spans="2:7" x14ac:dyDescent="0.2">
      <c r="B73" s="1">
        <v>64</v>
      </c>
      <c r="C73" s="19">
        <v>26</v>
      </c>
      <c r="D73" s="18">
        <v>5</v>
      </c>
      <c r="E73" s="18"/>
      <c r="F73" s="11"/>
      <c r="G73" s="11"/>
    </row>
    <row r="74" spans="2:7" x14ac:dyDescent="0.2">
      <c r="B74" s="1">
        <v>65</v>
      </c>
      <c r="C74" s="19">
        <v>28</v>
      </c>
      <c r="D74" s="18">
        <v>1</v>
      </c>
      <c r="E74" s="18"/>
      <c r="F74" s="11"/>
      <c r="G74" s="11"/>
    </row>
    <row r="75" spans="2:7" x14ac:dyDescent="0.2">
      <c r="B75" s="1">
        <v>66</v>
      </c>
      <c r="C75" s="19">
        <v>30</v>
      </c>
      <c r="D75" s="18">
        <v>8</v>
      </c>
      <c r="E75" s="18"/>
      <c r="F75" s="11"/>
      <c r="G75" s="11"/>
    </row>
    <row r="76" spans="2:7" x14ac:dyDescent="0.2">
      <c r="B76" s="1">
        <v>67</v>
      </c>
      <c r="C76" s="19">
        <v>29</v>
      </c>
      <c r="D76" s="18">
        <v>10</v>
      </c>
      <c r="E76" s="18"/>
      <c r="F76" s="11"/>
      <c r="G76" s="11"/>
    </row>
    <row r="77" spans="2:7" x14ac:dyDescent="0.2">
      <c r="B77" s="1">
        <v>68</v>
      </c>
      <c r="C77" s="19">
        <v>26.2</v>
      </c>
      <c r="D77" s="18">
        <v>0</v>
      </c>
      <c r="E77" s="18"/>
      <c r="F77" s="11"/>
      <c r="G77" s="11"/>
    </row>
    <row r="78" spans="2:7" x14ac:dyDescent="0.2">
      <c r="B78" s="1">
        <v>69</v>
      </c>
      <c r="C78" s="19">
        <v>26.5</v>
      </c>
      <c r="D78" s="18">
        <v>0</v>
      </c>
      <c r="E78" s="18"/>
      <c r="F78" s="11"/>
      <c r="G78" s="11"/>
    </row>
    <row r="79" spans="2:7" x14ac:dyDescent="0.2">
      <c r="B79" s="1">
        <v>70</v>
      </c>
      <c r="C79" s="19">
        <v>26.2</v>
      </c>
      <c r="D79" s="18">
        <v>3</v>
      </c>
      <c r="E79" s="18"/>
      <c r="F79" s="11"/>
      <c r="G79" s="11"/>
    </row>
    <row r="80" spans="2:7" x14ac:dyDescent="0.2">
      <c r="B80" s="1">
        <v>71</v>
      </c>
      <c r="C80" s="19">
        <v>25.6</v>
      </c>
      <c r="D80" s="18">
        <v>7</v>
      </c>
      <c r="E80" s="18"/>
      <c r="F80" s="11"/>
      <c r="G80" s="11"/>
    </row>
    <row r="81" spans="2:7" x14ac:dyDescent="0.2">
      <c r="B81" s="1">
        <v>72</v>
      </c>
      <c r="C81" s="19">
        <v>23</v>
      </c>
      <c r="D81" s="18">
        <v>1</v>
      </c>
      <c r="E81" s="18"/>
      <c r="F81" s="11"/>
      <c r="G81" s="11"/>
    </row>
    <row r="82" spans="2:7" x14ac:dyDescent="0.2">
      <c r="B82" s="1">
        <v>73</v>
      </c>
      <c r="C82" s="19">
        <v>23</v>
      </c>
      <c r="D82" s="18">
        <v>0</v>
      </c>
      <c r="E82" s="18"/>
      <c r="F82" s="11"/>
      <c r="G82" s="11"/>
    </row>
    <row r="83" spans="2:7" x14ac:dyDescent="0.2">
      <c r="B83" s="1">
        <v>74</v>
      </c>
      <c r="C83" s="19">
        <v>25.4</v>
      </c>
      <c r="D83" s="18">
        <v>6</v>
      </c>
      <c r="E83" s="18"/>
      <c r="F83" s="11"/>
      <c r="G83" s="11"/>
    </row>
    <row r="84" spans="2:7" x14ac:dyDescent="0.2">
      <c r="B84" s="1">
        <v>75</v>
      </c>
      <c r="C84" s="19">
        <v>24.2</v>
      </c>
      <c r="D84" s="18">
        <v>0</v>
      </c>
      <c r="E84" s="18"/>
      <c r="F84" s="11"/>
      <c r="G84" s="11"/>
    </row>
    <row r="85" spans="2:7" x14ac:dyDescent="0.2">
      <c r="B85" s="1">
        <v>76</v>
      </c>
      <c r="C85" s="19">
        <v>22.9</v>
      </c>
      <c r="D85" s="18">
        <v>0</v>
      </c>
      <c r="E85" s="18"/>
      <c r="F85" s="11"/>
      <c r="G85" s="11"/>
    </row>
    <row r="86" spans="2:7" x14ac:dyDescent="0.2">
      <c r="B86" s="1">
        <v>77</v>
      </c>
      <c r="C86" s="19">
        <v>26</v>
      </c>
      <c r="D86" s="18">
        <v>3</v>
      </c>
      <c r="E86" s="18"/>
      <c r="F86" s="11"/>
      <c r="G86" s="11"/>
    </row>
    <row r="87" spans="2:7" x14ac:dyDescent="0.2">
      <c r="B87" s="1">
        <v>78</v>
      </c>
      <c r="C87" s="19">
        <v>25.4</v>
      </c>
      <c r="D87" s="18">
        <v>4</v>
      </c>
      <c r="E87" s="18"/>
      <c r="F87" s="11"/>
      <c r="G87" s="11"/>
    </row>
    <row r="88" spans="2:7" x14ac:dyDescent="0.2">
      <c r="B88" s="1">
        <v>79</v>
      </c>
      <c r="C88" s="19">
        <v>25.7</v>
      </c>
      <c r="D88" s="18">
        <v>0</v>
      </c>
      <c r="E88" s="18"/>
      <c r="F88" s="11"/>
      <c r="G88" s="11"/>
    </row>
    <row r="89" spans="2:7" x14ac:dyDescent="0.2">
      <c r="B89" s="1">
        <v>80</v>
      </c>
      <c r="C89" s="19">
        <v>25.1</v>
      </c>
      <c r="D89" s="18">
        <v>5</v>
      </c>
      <c r="E89" s="18"/>
      <c r="F89" s="11"/>
      <c r="G89" s="11"/>
    </row>
    <row r="90" spans="2:7" x14ac:dyDescent="0.2">
      <c r="B90" s="1">
        <v>81</v>
      </c>
      <c r="C90" s="19">
        <v>24.5</v>
      </c>
      <c r="D90" s="18">
        <v>0</v>
      </c>
      <c r="E90" s="18"/>
      <c r="F90" s="11"/>
      <c r="G90" s="11"/>
    </row>
    <row r="91" spans="2:7" x14ac:dyDescent="0.2">
      <c r="B91" s="1">
        <v>82</v>
      </c>
      <c r="C91" s="19">
        <v>27.5</v>
      </c>
      <c r="D91" s="18">
        <v>0</v>
      </c>
      <c r="E91" s="18"/>
      <c r="F91" s="11"/>
      <c r="G91" s="11"/>
    </row>
    <row r="92" spans="2:7" x14ac:dyDescent="0.2">
      <c r="B92" s="1">
        <v>83</v>
      </c>
      <c r="C92" s="19">
        <v>23.1</v>
      </c>
      <c r="D92" s="18">
        <v>0</v>
      </c>
      <c r="E92" s="18"/>
      <c r="F92" s="11"/>
      <c r="G92" s="11"/>
    </row>
    <row r="93" spans="2:7" x14ac:dyDescent="0.2">
      <c r="B93" s="1">
        <v>84</v>
      </c>
      <c r="C93" s="19">
        <v>25.9</v>
      </c>
      <c r="D93" s="18">
        <v>4</v>
      </c>
      <c r="E93" s="18"/>
      <c r="F93" s="11"/>
      <c r="G93" s="11"/>
    </row>
    <row r="94" spans="2:7" x14ac:dyDescent="0.2">
      <c r="B94" s="1">
        <v>85</v>
      </c>
      <c r="C94" s="19">
        <v>25.8</v>
      </c>
      <c r="D94" s="18">
        <v>0</v>
      </c>
      <c r="E94" s="18"/>
      <c r="F94" s="11"/>
      <c r="G94" s="11"/>
    </row>
    <row r="95" spans="2:7" x14ac:dyDescent="0.2">
      <c r="B95" s="1">
        <v>86</v>
      </c>
      <c r="C95" s="19">
        <v>27</v>
      </c>
      <c r="D95" s="18">
        <v>3</v>
      </c>
      <c r="E95" s="18"/>
      <c r="F95" s="11"/>
      <c r="G95" s="11"/>
    </row>
    <row r="96" spans="2:7" x14ac:dyDescent="0.2">
      <c r="B96" s="1">
        <v>87</v>
      </c>
      <c r="C96" s="19">
        <v>28.5</v>
      </c>
      <c r="D96" s="18">
        <v>0</v>
      </c>
      <c r="E96" s="18"/>
      <c r="F96" s="11"/>
      <c r="G96" s="11"/>
    </row>
    <row r="97" spans="2:7" x14ac:dyDescent="0.2">
      <c r="B97" s="1">
        <v>88</v>
      </c>
      <c r="C97" s="19">
        <v>25.5</v>
      </c>
      <c r="D97" s="18">
        <v>0</v>
      </c>
      <c r="E97" s="18"/>
      <c r="F97" s="11"/>
      <c r="G97" s="11"/>
    </row>
    <row r="98" spans="2:7" x14ac:dyDescent="0.2">
      <c r="B98" s="1">
        <v>89</v>
      </c>
      <c r="C98" s="19">
        <v>23.5</v>
      </c>
      <c r="D98" s="18">
        <v>0</v>
      </c>
      <c r="E98" s="18"/>
      <c r="F98" s="11"/>
      <c r="G98" s="11"/>
    </row>
    <row r="99" spans="2:7" x14ac:dyDescent="0.2">
      <c r="B99" s="1">
        <v>90</v>
      </c>
      <c r="C99" s="19">
        <v>24</v>
      </c>
      <c r="D99" s="18">
        <v>0</v>
      </c>
      <c r="E99" s="18"/>
      <c r="F99" s="11"/>
      <c r="G99" s="11"/>
    </row>
    <row r="100" spans="2:7" x14ac:dyDescent="0.2">
      <c r="B100" s="1">
        <v>91</v>
      </c>
      <c r="C100" s="19">
        <v>29.7</v>
      </c>
      <c r="D100" s="18">
        <v>5</v>
      </c>
      <c r="E100" s="18"/>
      <c r="F100" s="11"/>
      <c r="G100" s="11"/>
    </row>
    <row r="101" spans="2:7" x14ac:dyDescent="0.2">
      <c r="B101" s="1">
        <v>92</v>
      </c>
      <c r="C101" s="19">
        <v>26.8</v>
      </c>
      <c r="D101" s="18">
        <v>0</v>
      </c>
      <c r="E101" s="18"/>
      <c r="F101" s="11"/>
      <c r="G101" s="11"/>
    </row>
    <row r="102" spans="2:7" x14ac:dyDescent="0.2">
      <c r="B102" s="1">
        <v>93</v>
      </c>
      <c r="C102" s="19">
        <v>26.7</v>
      </c>
      <c r="D102" s="18">
        <v>0</v>
      </c>
      <c r="E102" s="18"/>
      <c r="F102" s="11"/>
      <c r="G102" s="11"/>
    </row>
    <row r="103" spans="2:7" x14ac:dyDescent="0.2">
      <c r="B103" s="1">
        <v>94</v>
      </c>
      <c r="C103" s="19">
        <v>28.7</v>
      </c>
      <c r="D103" s="18">
        <v>0</v>
      </c>
      <c r="E103" s="18"/>
      <c r="F103" s="11"/>
      <c r="G103" s="11"/>
    </row>
    <row r="104" spans="2:7" x14ac:dyDescent="0.2">
      <c r="B104" s="1">
        <v>95</v>
      </c>
      <c r="C104" s="19">
        <v>23.1</v>
      </c>
      <c r="D104" s="18">
        <v>0</v>
      </c>
      <c r="E104" s="18"/>
      <c r="F104" s="11"/>
      <c r="G104" s="11"/>
    </row>
    <row r="105" spans="2:7" x14ac:dyDescent="0.2">
      <c r="B105" s="1">
        <v>96</v>
      </c>
      <c r="C105" s="19">
        <v>29</v>
      </c>
      <c r="D105" s="18">
        <v>1</v>
      </c>
      <c r="E105" s="18"/>
      <c r="F105" s="11"/>
      <c r="G105" s="11"/>
    </row>
    <row r="106" spans="2:7" x14ac:dyDescent="0.2">
      <c r="B106" s="1">
        <v>97</v>
      </c>
      <c r="C106" s="19">
        <v>25.5</v>
      </c>
      <c r="D106" s="18">
        <v>0</v>
      </c>
      <c r="E106" s="18"/>
      <c r="F106" s="11"/>
      <c r="G106" s="11"/>
    </row>
    <row r="107" spans="2:7" x14ac:dyDescent="0.2">
      <c r="B107" s="1">
        <v>98</v>
      </c>
      <c r="C107" s="19">
        <v>26.5</v>
      </c>
      <c r="D107" s="18">
        <v>1</v>
      </c>
      <c r="E107" s="18"/>
      <c r="F107" s="11"/>
      <c r="G107" s="11"/>
    </row>
    <row r="108" spans="2:7" x14ac:dyDescent="0.2">
      <c r="B108" s="1">
        <v>99</v>
      </c>
      <c r="C108" s="19">
        <v>24.5</v>
      </c>
      <c r="D108" s="18">
        <v>1</v>
      </c>
      <c r="E108" s="18"/>
      <c r="F108" s="11"/>
      <c r="G108" s="11"/>
    </row>
    <row r="109" spans="2:7" x14ac:dyDescent="0.2">
      <c r="B109" s="1">
        <v>100</v>
      </c>
      <c r="C109" s="19">
        <v>28.5</v>
      </c>
      <c r="D109" s="18">
        <v>1</v>
      </c>
      <c r="E109" s="18"/>
      <c r="F109" s="11"/>
      <c r="G109" s="11"/>
    </row>
    <row r="110" spans="2:7" x14ac:dyDescent="0.2">
      <c r="B110" s="1">
        <v>101</v>
      </c>
      <c r="C110" s="19">
        <v>28.2</v>
      </c>
      <c r="D110" s="18">
        <v>1</v>
      </c>
      <c r="E110" s="18"/>
      <c r="F110" s="11"/>
      <c r="G110" s="11"/>
    </row>
    <row r="111" spans="2:7" x14ac:dyDescent="0.2">
      <c r="B111" s="1">
        <v>102</v>
      </c>
      <c r="C111" s="19">
        <v>24.5</v>
      </c>
      <c r="D111" s="18">
        <v>1</v>
      </c>
      <c r="E111" s="18"/>
      <c r="F111" s="11"/>
      <c r="G111" s="11"/>
    </row>
    <row r="112" spans="2:7" x14ac:dyDescent="0.2">
      <c r="B112" s="1">
        <v>103</v>
      </c>
      <c r="C112" s="19">
        <v>27.5</v>
      </c>
      <c r="D112" s="18">
        <v>1</v>
      </c>
      <c r="E112" s="18"/>
      <c r="F112" s="11"/>
      <c r="G112" s="11"/>
    </row>
    <row r="113" spans="2:7" x14ac:dyDescent="0.2">
      <c r="B113" s="1">
        <v>104</v>
      </c>
      <c r="C113" s="19">
        <v>24.7</v>
      </c>
      <c r="D113" s="18">
        <v>4</v>
      </c>
      <c r="E113" s="18"/>
      <c r="F113" s="11"/>
      <c r="G113" s="11"/>
    </row>
    <row r="114" spans="2:7" x14ac:dyDescent="0.2">
      <c r="B114" s="1">
        <v>105</v>
      </c>
      <c r="C114" s="19">
        <v>25.2</v>
      </c>
      <c r="D114" s="18">
        <v>1</v>
      </c>
      <c r="E114" s="18"/>
      <c r="F114" s="11"/>
      <c r="G114" s="11"/>
    </row>
    <row r="115" spans="2:7" x14ac:dyDescent="0.2">
      <c r="B115" s="1">
        <v>106</v>
      </c>
      <c r="C115" s="19">
        <v>27.3</v>
      </c>
      <c r="D115" s="18">
        <v>1</v>
      </c>
      <c r="E115" s="18"/>
      <c r="F115" s="11"/>
      <c r="G115" s="11"/>
    </row>
    <row r="116" spans="2:7" x14ac:dyDescent="0.2">
      <c r="B116" s="1">
        <v>107</v>
      </c>
      <c r="C116" s="19">
        <v>26.3</v>
      </c>
      <c r="D116" s="18">
        <v>1</v>
      </c>
      <c r="E116" s="18"/>
      <c r="F116" s="11"/>
      <c r="G116" s="11"/>
    </row>
    <row r="117" spans="2:7" x14ac:dyDescent="0.2">
      <c r="B117" s="1">
        <v>108</v>
      </c>
      <c r="C117" s="19">
        <v>29</v>
      </c>
      <c r="D117" s="18">
        <v>1</v>
      </c>
      <c r="E117" s="18"/>
      <c r="F117" s="11"/>
      <c r="G117" s="11"/>
    </row>
    <row r="118" spans="2:7" x14ac:dyDescent="0.2">
      <c r="B118" s="1">
        <v>109</v>
      </c>
      <c r="C118" s="19">
        <v>25.3</v>
      </c>
      <c r="D118" s="18">
        <v>2</v>
      </c>
      <c r="E118" s="18"/>
      <c r="F118" s="11"/>
      <c r="G118" s="11"/>
    </row>
    <row r="119" spans="2:7" x14ac:dyDescent="0.2">
      <c r="B119" s="1">
        <v>110</v>
      </c>
      <c r="C119" s="19">
        <v>26.5</v>
      </c>
      <c r="D119" s="18">
        <v>4</v>
      </c>
      <c r="E119" s="18"/>
      <c r="F119" s="11"/>
      <c r="G119" s="11"/>
    </row>
    <row r="120" spans="2:7" x14ac:dyDescent="0.2">
      <c r="B120" s="1">
        <v>111</v>
      </c>
      <c r="C120" s="19">
        <v>27.8</v>
      </c>
      <c r="D120" s="18">
        <v>3</v>
      </c>
      <c r="E120" s="18"/>
      <c r="F120" s="11"/>
      <c r="G120" s="11"/>
    </row>
    <row r="121" spans="2:7" x14ac:dyDescent="0.2">
      <c r="B121" s="1">
        <v>112</v>
      </c>
      <c r="C121" s="19">
        <v>27</v>
      </c>
      <c r="D121" s="18">
        <v>6</v>
      </c>
      <c r="E121" s="18"/>
      <c r="F121" s="11"/>
      <c r="G121" s="11"/>
    </row>
    <row r="122" spans="2:7" x14ac:dyDescent="0.2">
      <c r="B122" s="1">
        <v>113</v>
      </c>
      <c r="C122" s="19">
        <v>25.7</v>
      </c>
      <c r="D122" s="18">
        <v>0</v>
      </c>
      <c r="E122" s="18"/>
      <c r="F122" s="11"/>
      <c r="G122" s="11"/>
    </row>
    <row r="123" spans="2:7" x14ac:dyDescent="0.2">
      <c r="B123" s="1">
        <v>114</v>
      </c>
      <c r="C123" s="19">
        <v>25</v>
      </c>
      <c r="D123" s="18">
        <v>2</v>
      </c>
      <c r="E123" s="18"/>
      <c r="F123" s="11"/>
      <c r="G123" s="11"/>
    </row>
    <row r="124" spans="2:7" x14ac:dyDescent="0.2">
      <c r="B124" s="1">
        <v>115</v>
      </c>
      <c r="C124" s="19">
        <v>31.9</v>
      </c>
      <c r="D124" s="18">
        <v>2</v>
      </c>
      <c r="E124" s="18"/>
      <c r="F124" s="11"/>
      <c r="G124" s="11"/>
    </row>
    <row r="125" spans="2:7" x14ac:dyDescent="0.2">
      <c r="B125" s="1">
        <v>116</v>
      </c>
      <c r="C125" s="19">
        <v>23.7</v>
      </c>
      <c r="D125" s="18">
        <v>0</v>
      </c>
      <c r="E125" s="18"/>
      <c r="F125" s="11"/>
      <c r="G125" s="11"/>
    </row>
    <row r="126" spans="2:7" x14ac:dyDescent="0.2">
      <c r="B126" s="1">
        <v>117</v>
      </c>
      <c r="C126" s="19">
        <v>29.3</v>
      </c>
      <c r="D126" s="18">
        <v>12</v>
      </c>
      <c r="E126" s="18"/>
      <c r="F126" s="11"/>
      <c r="G126" s="11"/>
    </row>
    <row r="127" spans="2:7" x14ac:dyDescent="0.2">
      <c r="B127" s="1">
        <v>118</v>
      </c>
      <c r="C127" s="19">
        <v>22</v>
      </c>
      <c r="D127" s="18">
        <v>0</v>
      </c>
      <c r="E127" s="18"/>
      <c r="F127" s="11"/>
      <c r="G127" s="11"/>
    </row>
    <row r="128" spans="2:7" x14ac:dyDescent="0.2">
      <c r="B128" s="1">
        <v>119</v>
      </c>
      <c r="C128" s="19">
        <v>25</v>
      </c>
      <c r="D128" s="18">
        <v>5</v>
      </c>
      <c r="E128" s="18"/>
      <c r="F128" s="11"/>
      <c r="G128" s="11"/>
    </row>
    <row r="129" spans="2:7" x14ac:dyDescent="0.2">
      <c r="B129" s="1">
        <v>120</v>
      </c>
      <c r="C129" s="19">
        <v>27</v>
      </c>
      <c r="D129" s="18">
        <v>6</v>
      </c>
      <c r="E129" s="18"/>
      <c r="F129" s="11"/>
      <c r="G129" s="11"/>
    </row>
    <row r="130" spans="2:7" x14ac:dyDescent="0.2">
      <c r="B130" s="1">
        <v>121</v>
      </c>
      <c r="C130" s="19">
        <v>23.8</v>
      </c>
      <c r="D130" s="18">
        <v>6</v>
      </c>
      <c r="E130" s="18"/>
      <c r="F130" s="11"/>
      <c r="G130" s="11"/>
    </row>
    <row r="131" spans="2:7" x14ac:dyDescent="0.2">
      <c r="B131" s="1">
        <v>122</v>
      </c>
      <c r="C131" s="19">
        <v>30.2</v>
      </c>
      <c r="D131" s="18">
        <v>2</v>
      </c>
      <c r="E131" s="18"/>
      <c r="F131" s="11"/>
      <c r="G131" s="11"/>
    </row>
    <row r="132" spans="2:7" x14ac:dyDescent="0.2">
      <c r="B132" s="1">
        <v>123</v>
      </c>
      <c r="C132" s="19">
        <v>26.2</v>
      </c>
      <c r="D132" s="18">
        <v>0</v>
      </c>
      <c r="E132" s="18"/>
      <c r="F132" s="11"/>
      <c r="G132" s="11"/>
    </row>
    <row r="133" spans="2:7" x14ac:dyDescent="0.2">
      <c r="B133" s="1">
        <v>124</v>
      </c>
      <c r="C133" s="19">
        <v>24.2</v>
      </c>
      <c r="D133" s="18">
        <v>2</v>
      </c>
      <c r="E133" s="18"/>
      <c r="F133" s="11"/>
      <c r="G133" s="11"/>
    </row>
    <row r="134" spans="2:7" x14ac:dyDescent="0.2">
      <c r="B134" s="1">
        <v>125</v>
      </c>
      <c r="C134" s="19">
        <v>27.4</v>
      </c>
      <c r="D134" s="18">
        <v>3</v>
      </c>
      <c r="E134" s="18"/>
      <c r="F134" s="11"/>
      <c r="G134" s="11"/>
    </row>
    <row r="135" spans="2:7" x14ac:dyDescent="0.2">
      <c r="B135" s="1">
        <v>126</v>
      </c>
      <c r="C135" s="19">
        <v>25.4</v>
      </c>
      <c r="D135" s="18">
        <v>0</v>
      </c>
      <c r="E135" s="18"/>
      <c r="F135" s="11"/>
      <c r="G135" s="11"/>
    </row>
    <row r="136" spans="2:7" x14ac:dyDescent="0.2">
      <c r="B136" s="1">
        <v>127</v>
      </c>
      <c r="C136" s="19">
        <v>28.4</v>
      </c>
      <c r="D136" s="18">
        <v>3</v>
      </c>
      <c r="E136" s="18"/>
      <c r="F136" s="11"/>
      <c r="G136" s="11"/>
    </row>
    <row r="137" spans="2:7" x14ac:dyDescent="0.2">
      <c r="B137" s="1">
        <v>128</v>
      </c>
      <c r="C137" s="19">
        <v>22.5</v>
      </c>
      <c r="D137" s="18">
        <v>4</v>
      </c>
      <c r="E137" s="18"/>
      <c r="F137" s="11"/>
      <c r="G137" s="11"/>
    </row>
    <row r="138" spans="2:7" x14ac:dyDescent="0.2">
      <c r="B138" s="1">
        <v>129</v>
      </c>
      <c r="C138" s="19">
        <v>26.2</v>
      </c>
      <c r="D138" s="18">
        <v>2</v>
      </c>
      <c r="E138" s="18"/>
      <c r="F138" s="11"/>
      <c r="G138" s="11"/>
    </row>
    <row r="139" spans="2:7" x14ac:dyDescent="0.2">
      <c r="B139" s="1">
        <v>130</v>
      </c>
      <c r="C139" s="19">
        <v>24.9</v>
      </c>
      <c r="D139" s="18">
        <v>6</v>
      </c>
      <c r="E139" s="18"/>
      <c r="F139" s="11"/>
      <c r="G139" s="11"/>
    </row>
    <row r="140" spans="2:7" x14ac:dyDescent="0.2">
      <c r="B140" s="1">
        <v>131</v>
      </c>
      <c r="C140" s="19">
        <v>24.5</v>
      </c>
      <c r="D140" s="18">
        <v>6</v>
      </c>
      <c r="E140" s="18"/>
      <c r="F140" s="11"/>
      <c r="G140" s="11"/>
    </row>
    <row r="141" spans="2:7" x14ac:dyDescent="0.2">
      <c r="B141" s="1">
        <v>132</v>
      </c>
      <c r="C141" s="19">
        <v>25.1</v>
      </c>
      <c r="D141" s="18">
        <v>0</v>
      </c>
      <c r="E141" s="18"/>
      <c r="F141" s="11"/>
      <c r="G141" s="11"/>
    </row>
    <row r="142" spans="2:7" x14ac:dyDescent="0.2">
      <c r="B142" s="1">
        <v>133</v>
      </c>
      <c r="C142" s="19">
        <v>28</v>
      </c>
      <c r="D142" s="18">
        <v>4</v>
      </c>
      <c r="E142" s="18"/>
      <c r="F142" s="11"/>
      <c r="G142" s="11"/>
    </row>
    <row r="143" spans="2:7" x14ac:dyDescent="0.2">
      <c r="B143" s="1">
        <v>134</v>
      </c>
      <c r="C143" s="19">
        <v>25.8</v>
      </c>
      <c r="D143" s="18">
        <v>10</v>
      </c>
      <c r="E143" s="18"/>
      <c r="F143" s="11"/>
      <c r="G143" s="11"/>
    </row>
    <row r="144" spans="2:7" x14ac:dyDescent="0.2">
      <c r="B144" s="1">
        <v>135</v>
      </c>
      <c r="C144" s="19">
        <v>27.9</v>
      </c>
      <c r="D144" s="18">
        <v>7</v>
      </c>
      <c r="E144" s="18"/>
      <c r="F144" s="11"/>
      <c r="G144" s="11"/>
    </row>
    <row r="145" spans="2:7" x14ac:dyDescent="0.2">
      <c r="B145" s="1">
        <v>136</v>
      </c>
      <c r="C145" s="19">
        <v>24.9</v>
      </c>
      <c r="D145" s="18">
        <v>0</v>
      </c>
      <c r="E145" s="18"/>
      <c r="F145" s="11"/>
      <c r="G145" s="11"/>
    </row>
    <row r="146" spans="2:7" x14ac:dyDescent="0.2">
      <c r="B146" s="1">
        <v>137</v>
      </c>
      <c r="C146" s="19">
        <v>28.4</v>
      </c>
      <c r="D146" s="18">
        <v>5</v>
      </c>
      <c r="E146" s="18"/>
      <c r="F146" s="11"/>
      <c r="G146" s="11"/>
    </row>
    <row r="147" spans="2:7" x14ac:dyDescent="0.2">
      <c r="B147" s="1">
        <v>138</v>
      </c>
      <c r="C147" s="19">
        <v>27.2</v>
      </c>
      <c r="D147" s="18">
        <v>5</v>
      </c>
      <c r="E147" s="18"/>
      <c r="F147" s="11"/>
      <c r="G147" s="11"/>
    </row>
    <row r="148" spans="2:7" x14ac:dyDescent="0.2">
      <c r="B148" s="1">
        <v>139</v>
      </c>
      <c r="C148" s="19">
        <v>25</v>
      </c>
      <c r="D148" s="18">
        <v>6</v>
      </c>
      <c r="E148" s="18"/>
      <c r="F148" s="11"/>
      <c r="G148" s="11"/>
    </row>
    <row r="149" spans="2:7" x14ac:dyDescent="0.2">
      <c r="B149" s="1">
        <v>140</v>
      </c>
      <c r="C149" s="19">
        <v>27.5</v>
      </c>
      <c r="D149" s="18">
        <v>6</v>
      </c>
      <c r="E149" s="18"/>
      <c r="F149" s="11"/>
      <c r="G149" s="11"/>
    </row>
    <row r="150" spans="2:7" x14ac:dyDescent="0.2">
      <c r="B150" s="1">
        <v>141</v>
      </c>
      <c r="C150" s="19">
        <v>33.5</v>
      </c>
      <c r="D150" s="18">
        <v>7</v>
      </c>
      <c r="E150" s="18"/>
      <c r="F150" s="11"/>
      <c r="G150" s="11"/>
    </row>
    <row r="151" spans="2:7" x14ac:dyDescent="0.2">
      <c r="B151" s="1">
        <v>142</v>
      </c>
      <c r="C151" s="19">
        <v>30.5</v>
      </c>
      <c r="D151" s="18">
        <v>3</v>
      </c>
      <c r="E151" s="18"/>
      <c r="F151" s="11"/>
      <c r="G151" s="11"/>
    </row>
    <row r="152" spans="2:7" x14ac:dyDescent="0.2">
      <c r="B152" s="1">
        <v>143</v>
      </c>
      <c r="C152" s="19">
        <v>29</v>
      </c>
      <c r="D152" s="18">
        <v>3</v>
      </c>
      <c r="E152" s="18"/>
      <c r="F152" s="11"/>
      <c r="G152" s="11"/>
    </row>
    <row r="153" spans="2:7" x14ac:dyDescent="0.2">
      <c r="B153" s="1">
        <v>144</v>
      </c>
      <c r="C153" s="19">
        <v>24.3</v>
      </c>
      <c r="D153" s="18">
        <v>0</v>
      </c>
      <c r="E153" s="18"/>
      <c r="F153" s="11"/>
      <c r="G153" s="11"/>
    </row>
    <row r="154" spans="2:7" x14ac:dyDescent="0.2">
      <c r="B154" s="1">
        <v>145</v>
      </c>
      <c r="C154" s="19">
        <v>25.8</v>
      </c>
      <c r="D154" s="18">
        <v>0</v>
      </c>
      <c r="E154" s="18"/>
      <c r="F154" s="11"/>
      <c r="G154" s="11"/>
    </row>
    <row r="155" spans="2:7" x14ac:dyDescent="0.2">
      <c r="B155" s="1">
        <v>146</v>
      </c>
      <c r="C155" s="19">
        <v>25</v>
      </c>
      <c r="D155" s="18">
        <v>8</v>
      </c>
      <c r="E155" s="18"/>
      <c r="F155" s="11"/>
      <c r="G155" s="11"/>
    </row>
    <row r="156" spans="2:7" x14ac:dyDescent="0.2">
      <c r="B156" s="1">
        <v>147</v>
      </c>
      <c r="C156" s="19">
        <v>31.7</v>
      </c>
      <c r="D156" s="18">
        <v>4</v>
      </c>
      <c r="E156" s="18"/>
      <c r="F156" s="11"/>
      <c r="G156" s="11"/>
    </row>
    <row r="157" spans="2:7" x14ac:dyDescent="0.2">
      <c r="B157" s="1">
        <v>148</v>
      </c>
      <c r="C157" s="19">
        <v>29.5</v>
      </c>
      <c r="D157" s="18">
        <v>4</v>
      </c>
      <c r="E157" s="18"/>
      <c r="F157" s="11"/>
      <c r="G157" s="11"/>
    </row>
    <row r="158" spans="2:7" x14ac:dyDescent="0.2">
      <c r="B158" s="1">
        <v>149</v>
      </c>
      <c r="C158" s="19">
        <v>24</v>
      </c>
      <c r="D158" s="18">
        <v>10</v>
      </c>
      <c r="E158" s="18"/>
      <c r="F158" s="11"/>
      <c r="G158" s="11"/>
    </row>
    <row r="159" spans="2:7" x14ac:dyDescent="0.2">
      <c r="B159" s="1">
        <v>150</v>
      </c>
      <c r="C159" s="19">
        <v>30</v>
      </c>
      <c r="D159" s="18">
        <v>9</v>
      </c>
      <c r="E159" s="18"/>
      <c r="F159" s="11"/>
      <c r="G159" s="11"/>
    </row>
    <row r="160" spans="2:7" x14ac:dyDescent="0.2">
      <c r="B160" s="1">
        <v>151</v>
      </c>
      <c r="C160" s="19">
        <v>27.6</v>
      </c>
      <c r="D160" s="18">
        <v>4</v>
      </c>
      <c r="E160" s="18"/>
      <c r="F160" s="11"/>
      <c r="G160" s="11"/>
    </row>
    <row r="161" spans="2:7" x14ac:dyDescent="0.2">
      <c r="B161" s="1">
        <v>152</v>
      </c>
      <c r="C161" s="19">
        <v>26.2</v>
      </c>
      <c r="D161" s="18">
        <v>0</v>
      </c>
      <c r="E161" s="18"/>
      <c r="F161" s="11"/>
      <c r="G161" s="11"/>
    </row>
    <row r="162" spans="2:7" x14ac:dyDescent="0.2">
      <c r="B162" s="1">
        <v>153</v>
      </c>
      <c r="C162" s="19">
        <v>23.1</v>
      </c>
      <c r="D162" s="18">
        <v>0</v>
      </c>
      <c r="E162" s="18"/>
      <c r="F162" s="11"/>
      <c r="G162" s="11"/>
    </row>
    <row r="163" spans="2:7" x14ac:dyDescent="0.2">
      <c r="B163" s="1">
        <v>154</v>
      </c>
      <c r="C163" s="19">
        <v>22.9</v>
      </c>
      <c r="D163" s="18">
        <v>0</v>
      </c>
      <c r="E163" s="18"/>
      <c r="F163" s="11"/>
      <c r="G163" s="11"/>
    </row>
    <row r="164" spans="2:7" x14ac:dyDescent="0.2">
      <c r="B164" s="1">
        <v>155</v>
      </c>
      <c r="C164" s="19">
        <v>24.5</v>
      </c>
      <c r="D164" s="18">
        <v>0</v>
      </c>
      <c r="E164" s="18"/>
      <c r="F164" s="11"/>
      <c r="G164" s="11"/>
    </row>
    <row r="165" spans="2:7" x14ac:dyDescent="0.2">
      <c r="B165" s="1">
        <v>156</v>
      </c>
      <c r="C165" s="19">
        <v>24.7</v>
      </c>
      <c r="D165" s="18">
        <v>4</v>
      </c>
      <c r="E165" s="18"/>
      <c r="F165" s="11"/>
      <c r="G165" s="11"/>
    </row>
    <row r="166" spans="2:7" x14ac:dyDescent="0.2">
      <c r="B166" s="1">
        <v>157</v>
      </c>
      <c r="C166" s="19">
        <v>28.3</v>
      </c>
      <c r="D166" s="18">
        <v>0</v>
      </c>
      <c r="E166" s="18"/>
      <c r="F166" s="11"/>
      <c r="G166" s="11"/>
    </row>
    <row r="167" spans="2:7" x14ac:dyDescent="0.2">
      <c r="B167" s="1">
        <v>158</v>
      </c>
      <c r="C167" s="19">
        <v>23.9</v>
      </c>
      <c r="D167" s="18">
        <v>2</v>
      </c>
      <c r="E167" s="18"/>
      <c r="F167" s="11"/>
      <c r="G167" s="11"/>
    </row>
    <row r="168" spans="2:7" x14ac:dyDescent="0.2">
      <c r="B168" s="1">
        <v>159</v>
      </c>
      <c r="C168" s="19">
        <v>23.8</v>
      </c>
      <c r="D168" s="18">
        <v>0</v>
      </c>
      <c r="E168" s="18"/>
      <c r="F168" s="11"/>
      <c r="G168" s="11"/>
    </row>
    <row r="169" spans="2:7" x14ac:dyDescent="0.2">
      <c r="B169" s="1">
        <v>160</v>
      </c>
      <c r="C169" s="19">
        <v>29.8</v>
      </c>
      <c r="D169" s="18">
        <v>4</v>
      </c>
      <c r="E169" s="18"/>
      <c r="F169" s="11"/>
      <c r="G169" s="11"/>
    </row>
    <row r="170" spans="2:7" x14ac:dyDescent="0.2">
      <c r="B170" s="1">
        <v>161</v>
      </c>
      <c r="C170" s="19">
        <v>26.5</v>
      </c>
      <c r="D170" s="18">
        <v>4</v>
      </c>
      <c r="E170" s="18"/>
      <c r="F170" s="11"/>
      <c r="G170" s="11"/>
    </row>
    <row r="171" spans="2:7" x14ac:dyDescent="0.2">
      <c r="B171" s="1">
        <v>162</v>
      </c>
      <c r="C171" s="19">
        <v>26</v>
      </c>
      <c r="D171" s="18">
        <v>3</v>
      </c>
      <c r="E171" s="18"/>
      <c r="F171" s="11"/>
      <c r="G171" s="11"/>
    </row>
    <row r="172" spans="2:7" x14ac:dyDescent="0.2">
      <c r="B172" s="1">
        <v>163</v>
      </c>
      <c r="C172" s="19">
        <v>28.2</v>
      </c>
      <c r="D172" s="18">
        <v>8</v>
      </c>
      <c r="E172" s="18"/>
      <c r="F172" s="11"/>
      <c r="G172" s="11"/>
    </row>
    <row r="173" spans="2:7" x14ac:dyDescent="0.2">
      <c r="B173" s="1">
        <v>164</v>
      </c>
      <c r="C173" s="19">
        <v>25.7</v>
      </c>
      <c r="D173" s="18">
        <v>0</v>
      </c>
      <c r="E173" s="18"/>
      <c r="F173" s="11"/>
      <c r="G173" s="11"/>
    </row>
    <row r="174" spans="2:7" x14ac:dyDescent="0.2">
      <c r="B174" s="1">
        <v>165</v>
      </c>
      <c r="C174" s="19">
        <v>26.5</v>
      </c>
      <c r="D174" s="18">
        <v>7</v>
      </c>
      <c r="E174" s="18"/>
      <c r="F174" s="11"/>
      <c r="G174" s="11"/>
    </row>
    <row r="175" spans="2:7" x14ac:dyDescent="0.2">
      <c r="B175" s="1">
        <v>166</v>
      </c>
      <c r="C175" s="19">
        <v>25.8</v>
      </c>
      <c r="D175" s="18">
        <v>0</v>
      </c>
      <c r="E175" s="18"/>
      <c r="F175" s="11"/>
      <c r="G175" s="11"/>
    </row>
    <row r="176" spans="2:7" x14ac:dyDescent="0.2">
      <c r="B176" s="1">
        <v>167</v>
      </c>
      <c r="C176" s="19">
        <v>24.1</v>
      </c>
      <c r="D176" s="18">
        <v>0</v>
      </c>
      <c r="E176" s="18"/>
      <c r="F176" s="11"/>
      <c r="G176" s="11"/>
    </row>
    <row r="177" spans="2:7" x14ac:dyDescent="0.2">
      <c r="B177" s="1">
        <v>168</v>
      </c>
      <c r="C177" s="19">
        <v>26.2</v>
      </c>
      <c r="D177" s="18">
        <v>2</v>
      </c>
      <c r="E177" s="18"/>
      <c r="F177" s="11"/>
      <c r="G177" s="11"/>
    </row>
    <row r="178" spans="2:7" x14ac:dyDescent="0.2">
      <c r="B178" s="1">
        <v>169</v>
      </c>
      <c r="C178" s="19">
        <v>26.1</v>
      </c>
      <c r="D178" s="18">
        <v>3</v>
      </c>
      <c r="E178" s="18"/>
      <c r="F178" s="11"/>
      <c r="G178" s="11"/>
    </row>
    <row r="179" spans="2:7" x14ac:dyDescent="0.2">
      <c r="B179" s="1">
        <v>170</v>
      </c>
      <c r="C179" s="19">
        <v>29</v>
      </c>
      <c r="D179" s="18">
        <v>4</v>
      </c>
      <c r="E179" s="18"/>
      <c r="F179" s="11"/>
      <c r="G179" s="11"/>
    </row>
    <row r="180" spans="2:7" x14ac:dyDescent="0.2">
      <c r="B180" s="1">
        <v>171</v>
      </c>
      <c r="C180" s="19">
        <v>28</v>
      </c>
      <c r="D180" s="18">
        <v>0</v>
      </c>
      <c r="E180" s="18"/>
      <c r="F180" s="11"/>
      <c r="G180" s="11"/>
    </row>
    <row r="181" spans="2:7" x14ac:dyDescent="0.2">
      <c r="B181" s="1">
        <v>172</v>
      </c>
      <c r="C181" s="19">
        <v>27</v>
      </c>
      <c r="D181" s="18">
        <v>0</v>
      </c>
      <c r="E181" s="18"/>
      <c r="F181" s="11"/>
      <c r="G181" s="11"/>
    </row>
    <row r="182" spans="2:7" x14ac:dyDescent="0.2">
      <c r="B182" s="7">
        <v>173</v>
      </c>
      <c r="C182" s="25">
        <v>24.5</v>
      </c>
      <c r="D182" s="26">
        <v>0</v>
      </c>
      <c r="E182" s="26"/>
      <c r="F182" s="12"/>
      <c r="G182" s="1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ゼロ過大ガンマ・ポアソン回帰</vt:lpstr>
      <vt:lpstr>確率</vt:lpstr>
      <vt:lpstr>分布のあてはめ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2018-12-09T02:27:18Z</dcterms:created>
  <dcterms:modified xsi:type="dcterms:W3CDTF">2020-05-13T06:57:24Z</dcterms:modified>
</cp:coreProperties>
</file>