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7707469E-25E6-41E1-9443-50BDF326A65E}" xr6:coauthVersionLast="45" xr6:coauthVersionMax="45" xr10:uidLastSave="{00000000-0000-0000-0000-000000000000}"/>
  <bookViews>
    <workbookView xWindow="3310" yWindow="380" windowWidth="13470" windowHeight="7850" xr2:uid="{00000000-000D-0000-FFFF-FFFF00000000}"/>
  </bookViews>
  <sheets>
    <sheet name="ゼロPoisson" sheetId="1" r:id="rId1"/>
    <sheet name="おまけ ゼロ切断" sheetId="6" r:id="rId2"/>
    <sheet name="おまけ ゼロ切断岩崎" sheetId="7" r:id="rId3"/>
  </sheets>
  <definedNames>
    <definedName name="_Ref12126320" localSheetId="0">ゼロPoisson!$B$2</definedName>
    <definedName name="solver_adj" localSheetId="1" hidden="1">'おまけ ゼロ切断'!$F$6</definedName>
    <definedName name="solver_adj" localSheetId="2" hidden="1">'おまけ ゼロ切断岩崎'!$J$4:$J$5</definedName>
    <definedName name="solver_adj" localSheetId="0" hidden="1">ゼロPoisson!$J$6:$J$7</definedName>
    <definedName name="solver_cvg" localSheetId="1" hidden="1">0.0001</definedName>
    <definedName name="solver_cvg" localSheetId="2" hidden="1">0.0001</definedName>
    <definedName name="solver_cvg" localSheetId="0" hidden="1">0.0001</definedName>
    <definedName name="solver_drv" localSheetId="1" hidden="1">1</definedName>
    <definedName name="solver_drv" localSheetId="2" hidden="1">1</definedName>
    <definedName name="solver_drv" localSheetId="0" hidden="1">1</definedName>
    <definedName name="solver_eng" localSheetId="1" hidden="1">1</definedName>
    <definedName name="solver_eng" localSheetId="2" hidden="1">1</definedName>
    <definedName name="solver_eng" localSheetId="0" hidden="1">1</definedName>
    <definedName name="solver_est" localSheetId="1" hidden="1">1</definedName>
    <definedName name="solver_est" localSheetId="2" hidden="1">1</definedName>
    <definedName name="solver_est" localSheetId="0" hidden="1">1</definedName>
    <definedName name="solver_itr" localSheetId="1" hidden="1">2147483647</definedName>
    <definedName name="solver_itr" localSheetId="2" hidden="1">2147483647</definedName>
    <definedName name="solver_itr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0" hidden="1">2147483647</definedName>
    <definedName name="solver_mni" localSheetId="1" hidden="1">30</definedName>
    <definedName name="solver_mni" localSheetId="2" hidden="1">30</definedName>
    <definedName name="solver_mni" localSheetId="0" hidden="1">30</definedName>
    <definedName name="solver_mrt" localSheetId="1" hidden="1">0.075</definedName>
    <definedName name="solver_mrt" localSheetId="2" hidden="1">0.075</definedName>
    <definedName name="solver_mrt" localSheetId="0" hidden="1">0.075</definedName>
    <definedName name="solver_msl" localSheetId="1" hidden="1">2</definedName>
    <definedName name="solver_msl" localSheetId="2" hidden="1">2</definedName>
    <definedName name="solver_msl" localSheetId="0" hidden="1">2</definedName>
    <definedName name="solver_neg" localSheetId="1" hidden="1">2</definedName>
    <definedName name="solver_neg" localSheetId="2" hidden="1">1</definedName>
    <definedName name="solver_neg" localSheetId="0" hidden="1">1</definedName>
    <definedName name="solver_nod" localSheetId="1" hidden="1">2147483647</definedName>
    <definedName name="solver_nod" localSheetId="2" hidden="1">2147483647</definedName>
    <definedName name="solver_nod" localSheetId="0" hidden="1">2147483647</definedName>
    <definedName name="solver_num" localSheetId="1" hidden="1">0</definedName>
    <definedName name="solver_num" localSheetId="2" hidden="1">0</definedName>
    <definedName name="solver_num" localSheetId="0" hidden="1">0</definedName>
    <definedName name="solver_nwt" localSheetId="1" hidden="1">1</definedName>
    <definedName name="solver_nwt" localSheetId="2" hidden="1">1</definedName>
    <definedName name="solver_nwt" localSheetId="0" hidden="1">1</definedName>
    <definedName name="solver_opt" localSheetId="1" hidden="1">'おまけ ゼロ切断'!$G$7</definedName>
    <definedName name="solver_opt" localSheetId="2" hidden="1">'おまけ ゼロ切断岩崎'!$K$5</definedName>
    <definedName name="solver_opt" localSheetId="0" hidden="1">ゼロPoisson!$K$7</definedName>
    <definedName name="solver_pre" localSheetId="1" hidden="1">0.000001</definedName>
    <definedName name="solver_pre" localSheetId="2" hidden="1">0.000001</definedName>
    <definedName name="solver_pre" localSheetId="0" hidden="1">0.000001</definedName>
    <definedName name="solver_rbv" localSheetId="1" hidden="1">1</definedName>
    <definedName name="solver_rbv" localSheetId="2" hidden="1">1</definedName>
    <definedName name="solver_rbv" localSheetId="0" hidden="1">1</definedName>
    <definedName name="solver_rlx" localSheetId="1" hidden="1">2</definedName>
    <definedName name="solver_rlx" localSheetId="2" hidden="1">2</definedName>
    <definedName name="solver_rlx" localSheetId="0" hidden="1">2</definedName>
    <definedName name="solver_rsd" localSheetId="1" hidden="1">0</definedName>
    <definedName name="solver_rsd" localSheetId="2" hidden="1">0</definedName>
    <definedName name="solver_rsd" localSheetId="0" hidden="1">0</definedName>
    <definedName name="solver_scl" localSheetId="1" hidden="1">1</definedName>
    <definedName name="solver_scl" localSheetId="2" hidden="1">1</definedName>
    <definedName name="solver_scl" localSheetId="0" hidden="1">1</definedName>
    <definedName name="solver_sho" localSheetId="1" hidden="1">2</definedName>
    <definedName name="solver_sho" localSheetId="2" hidden="1">2</definedName>
    <definedName name="solver_sho" localSheetId="0" hidden="1">2</definedName>
    <definedName name="solver_ssz" localSheetId="1" hidden="1">100</definedName>
    <definedName name="solver_ssz" localSheetId="2" hidden="1">100</definedName>
    <definedName name="solver_ssz" localSheetId="0" hidden="1">100</definedName>
    <definedName name="solver_tim" localSheetId="1" hidden="1">2147483647</definedName>
    <definedName name="solver_tim" localSheetId="2" hidden="1">2147483647</definedName>
    <definedName name="solver_tim" localSheetId="0" hidden="1">2147483647</definedName>
    <definedName name="solver_tol" localSheetId="1" hidden="1">0.01</definedName>
    <definedName name="solver_tol" localSheetId="2" hidden="1">0.01</definedName>
    <definedName name="solver_tol" localSheetId="0" hidden="1">0.01</definedName>
    <definedName name="solver_typ" localSheetId="1" hidden="1">1</definedName>
    <definedName name="solver_typ" localSheetId="2" hidden="1">1</definedName>
    <definedName name="solver_typ" localSheetId="0" hidden="1">1</definedName>
    <definedName name="solver_val" localSheetId="1" hidden="1">0</definedName>
    <definedName name="solver_val" localSheetId="2" hidden="1">0</definedName>
    <definedName name="solver_val" localSheetId="0" hidden="1">0</definedName>
    <definedName name="solver_ver" localSheetId="1" hidden="1">3</definedName>
    <definedName name="solver_ver" localSheetId="2" hidden="1">3</definedName>
    <definedName name="solver_ver" localSheetId="0" hidden="1">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7" l="1"/>
  <c r="G5" i="7"/>
  <c r="E25" i="7"/>
  <c r="J9" i="7"/>
  <c r="J15" i="7" s="1"/>
  <c r="K15" i="7" s="1"/>
  <c r="F9" i="7"/>
  <c r="F22" i="7" s="1"/>
  <c r="G22" i="7" s="1"/>
  <c r="D9" i="7"/>
  <c r="J20" i="7" l="1"/>
  <c r="K20" i="7" s="1"/>
  <c r="J19" i="7"/>
  <c r="K19" i="7" s="1"/>
  <c r="J16" i="7"/>
  <c r="K16" i="7" s="1"/>
  <c r="J17" i="7"/>
  <c r="K17" i="7" s="1"/>
  <c r="J10" i="7"/>
  <c r="K10" i="7" s="1"/>
  <c r="J14" i="7"/>
  <c r="K14" i="7" s="1"/>
  <c r="J24" i="7"/>
  <c r="K24" i="7" s="1"/>
  <c r="J13" i="7"/>
  <c r="K13" i="7" s="1"/>
  <c r="J22" i="7"/>
  <c r="K22" i="7" s="1"/>
  <c r="J12" i="7"/>
  <c r="K12" i="7" s="1"/>
  <c r="J21" i="7"/>
  <c r="K21" i="7" s="1"/>
  <c r="J11" i="7"/>
  <c r="K11" i="7" s="1"/>
  <c r="J18" i="7"/>
  <c r="K18" i="7" s="1"/>
  <c r="J23" i="7"/>
  <c r="K23" i="7" s="1"/>
  <c r="F13" i="7"/>
  <c r="G13" i="7" s="1"/>
  <c r="F17" i="7"/>
  <c r="G17" i="7" s="1"/>
  <c r="F21" i="7"/>
  <c r="G21" i="7" s="1"/>
  <c r="D25" i="7"/>
  <c r="F12" i="7"/>
  <c r="G12" i="7" s="1"/>
  <c r="F16" i="7"/>
  <c r="G16" i="7" s="1"/>
  <c r="F20" i="7"/>
  <c r="G20" i="7" s="1"/>
  <c r="F24" i="7"/>
  <c r="G24" i="7" s="1"/>
  <c r="F11" i="7"/>
  <c r="G11" i="7" s="1"/>
  <c r="F15" i="7"/>
  <c r="G15" i="7" s="1"/>
  <c r="F19" i="7"/>
  <c r="G19" i="7" s="1"/>
  <c r="F23" i="7"/>
  <c r="G23" i="7" s="1"/>
  <c r="F10" i="7"/>
  <c r="F14" i="7"/>
  <c r="G14" i="7" s="1"/>
  <c r="F18" i="7"/>
  <c r="G18" i="7" s="1"/>
  <c r="F11" i="6"/>
  <c r="D11" i="6"/>
  <c r="D27" i="6" s="1"/>
  <c r="J26" i="6"/>
  <c r="K26" i="6" s="1"/>
  <c r="J25" i="6"/>
  <c r="K25" i="6" s="1"/>
  <c r="J24" i="6"/>
  <c r="K24" i="6" s="1"/>
  <c r="J23" i="6"/>
  <c r="J22" i="6"/>
  <c r="K22" i="6" s="1"/>
  <c r="J21" i="6"/>
  <c r="J20" i="6"/>
  <c r="J19" i="6"/>
  <c r="K19" i="6" s="1"/>
  <c r="J18" i="6"/>
  <c r="K18" i="6" s="1"/>
  <c r="J17" i="6"/>
  <c r="J16" i="6"/>
  <c r="J15" i="6"/>
  <c r="K15" i="6" s="1"/>
  <c r="J14" i="6"/>
  <c r="K14" i="6" s="1"/>
  <c r="J13" i="6"/>
  <c r="J12" i="6"/>
  <c r="J11" i="6"/>
  <c r="K5" i="7" l="1"/>
  <c r="H23" i="7"/>
  <c r="H19" i="7"/>
  <c r="H15" i="7"/>
  <c r="H11" i="7"/>
  <c r="L21" i="7"/>
  <c r="L13" i="7"/>
  <c r="L17" i="7"/>
  <c r="H24" i="7"/>
  <c r="H20" i="7"/>
  <c r="H16" i="7"/>
  <c r="H12" i="7"/>
  <c r="L18" i="7"/>
  <c r="L22" i="7"/>
  <c r="L14" i="7"/>
  <c r="L10" i="7"/>
  <c r="H21" i="7"/>
  <c r="H17" i="7"/>
  <c r="H13" i="7"/>
  <c r="L19" i="7"/>
  <c r="L15" i="7"/>
  <c r="L11" i="7"/>
  <c r="L16" i="7"/>
  <c r="L23" i="7"/>
  <c r="H22" i="7"/>
  <c r="H18" i="7"/>
  <c r="H14" i="7"/>
  <c r="H10" i="7"/>
  <c r="L24" i="7"/>
  <c r="L20" i="7"/>
  <c r="L12" i="7"/>
  <c r="G10" i="7"/>
  <c r="F25" i="7"/>
  <c r="E26" i="7" s="1"/>
  <c r="F13" i="6"/>
  <c r="G13" i="6" s="1"/>
  <c r="F21" i="6"/>
  <c r="G21" i="6" s="1"/>
  <c r="F20" i="6"/>
  <c r="G20" i="6" s="1"/>
  <c r="F12" i="6"/>
  <c r="H12" i="6" s="1"/>
  <c r="F19" i="6"/>
  <c r="H19" i="6" s="1"/>
  <c r="F26" i="6"/>
  <c r="H26" i="6" s="1"/>
  <c r="F24" i="6"/>
  <c r="G24" i="6" s="1"/>
  <c r="F16" i="6"/>
  <c r="G16" i="6" s="1"/>
  <c r="F18" i="6"/>
  <c r="G18" i="6" s="1"/>
  <c r="F25" i="6"/>
  <c r="G25" i="6" s="1"/>
  <c r="F23" i="6"/>
  <c r="G23" i="6" s="1"/>
  <c r="F15" i="6"/>
  <c r="G15" i="6" s="1"/>
  <c r="F17" i="6"/>
  <c r="G17" i="6" s="1"/>
  <c r="F22" i="6"/>
  <c r="G22" i="6" s="1"/>
  <c r="F14" i="6"/>
  <c r="H14" i="6" s="1"/>
  <c r="L12" i="6"/>
  <c r="L16" i="6"/>
  <c r="J27" i="6"/>
  <c r="K12" i="6"/>
  <c r="L21" i="6"/>
  <c r="L19" i="6"/>
  <c r="L17" i="6"/>
  <c r="L15" i="6"/>
  <c r="L20" i="6"/>
  <c r="L23" i="6"/>
  <c r="L13" i="6"/>
  <c r="L22" i="6"/>
  <c r="L18" i="6"/>
  <c r="L26" i="6"/>
  <c r="K13" i="6"/>
  <c r="K17" i="6"/>
  <c r="K21" i="6"/>
  <c r="L25" i="6"/>
  <c r="E27" i="6"/>
  <c r="L14" i="6"/>
  <c r="K11" i="6"/>
  <c r="K16" i="6"/>
  <c r="K20" i="6"/>
  <c r="L11" i="6"/>
  <c r="L24" i="6"/>
  <c r="K23" i="6"/>
  <c r="L25" i="7" l="1"/>
  <c r="H25" i="7"/>
  <c r="H13" i="6"/>
  <c r="G19" i="6"/>
  <c r="H17" i="6"/>
  <c r="G26" i="6"/>
  <c r="H24" i="6"/>
  <c r="H15" i="6"/>
  <c r="H21" i="6"/>
  <c r="H16" i="6"/>
  <c r="H18" i="6"/>
  <c r="H22" i="6"/>
  <c r="G14" i="6"/>
  <c r="H25" i="6"/>
  <c r="H23" i="6"/>
  <c r="H20" i="6"/>
  <c r="G12" i="6"/>
  <c r="F27" i="6"/>
  <c r="E28" i="6" s="1"/>
  <c r="K7" i="6"/>
  <c r="L27" i="6"/>
  <c r="F23" i="1"/>
  <c r="J23" i="1"/>
  <c r="K23" i="1" s="1"/>
  <c r="F24" i="1"/>
  <c r="G24" i="1" s="1"/>
  <c r="J24" i="1"/>
  <c r="K24" i="1" s="1"/>
  <c r="F25" i="1"/>
  <c r="G25" i="1" s="1"/>
  <c r="J25" i="1"/>
  <c r="D26" i="1"/>
  <c r="J11" i="1"/>
  <c r="J12" i="1"/>
  <c r="J13" i="1"/>
  <c r="J14" i="1"/>
  <c r="J15" i="1"/>
  <c r="J16" i="1"/>
  <c r="J17" i="1"/>
  <c r="J18" i="1"/>
  <c r="J19" i="1"/>
  <c r="J20" i="1"/>
  <c r="L20" i="1" s="1"/>
  <c r="J21" i="1"/>
  <c r="J22" i="1"/>
  <c r="J10" i="1"/>
  <c r="G7" i="6" l="1"/>
  <c r="H27" i="6"/>
  <c r="H25" i="1"/>
  <c r="H24" i="1"/>
  <c r="L22" i="1"/>
  <c r="L14" i="1"/>
  <c r="H23" i="1"/>
  <c r="J26" i="1"/>
  <c r="L25" i="1"/>
  <c r="L21" i="1"/>
  <c r="L13" i="1"/>
  <c r="G23" i="1"/>
  <c r="K25" i="1"/>
  <c r="L23" i="1"/>
  <c r="L24" i="1"/>
  <c r="L12" i="1"/>
  <c r="L16" i="1"/>
  <c r="L19" i="1"/>
  <c r="L11" i="1"/>
  <c r="L18" i="1"/>
  <c r="L10" i="1"/>
  <c r="L17" i="1"/>
  <c r="L15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F18" i="1"/>
  <c r="F19" i="1"/>
  <c r="H19" i="1" s="1"/>
  <c r="F20" i="1"/>
  <c r="H20" i="1" s="1"/>
  <c r="F21" i="1"/>
  <c r="H21" i="1" s="1"/>
  <c r="F22" i="1"/>
  <c r="H22" i="1" s="1"/>
  <c r="F10" i="1"/>
  <c r="E10" i="1"/>
  <c r="E26" i="1" l="1"/>
  <c r="L26" i="1"/>
  <c r="F26" i="1"/>
  <c r="E27" i="1" s="1"/>
  <c r="H10" i="1"/>
  <c r="G17" i="1"/>
  <c r="H17" i="1"/>
  <c r="G18" i="1"/>
  <c r="H18" i="1"/>
  <c r="K7" i="1"/>
  <c r="G10" i="1"/>
  <c r="G22" i="1"/>
  <c r="G11" i="1"/>
  <c r="G14" i="1"/>
  <c r="G16" i="1"/>
  <c r="G19" i="1"/>
  <c r="G12" i="1"/>
  <c r="G20" i="1"/>
  <c r="G13" i="1"/>
  <c r="G15" i="1"/>
  <c r="G21" i="1"/>
  <c r="H26" i="1" l="1"/>
  <c r="G7" i="1"/>
</calcChain>
</file>

<file path=xl/sharedStrings.xml><?xml version="1.0" encoding="utf-8"?>
<sst xmlns="http://schemas.openxmlformats.org/spreadsheetml/2006/main" count="81" uniqueCount="27">
  <si>
    <t xml:space="preserve">n  </t>
  </si>
  <si>
    <r>
      <t xml:space="preserve">ln </t>
    </r>
    <r>
      <rPr>
        <i/>
        <sz val="10"/>
        <color rgb="FF000000"/>
        <rFont val="Times New Roman"/>
        <family val="1"/>
      </rPr>
      <t>L</t>
    </r>
    <r>
      <rPr>
        <i/>
        <vertAlign val="subscript"/>
        <sz val="10"/>
        <color rgb="FF000000"/>
        <rFont val="Times New Roman"/>
        <family val="1"/>
      </rPr>
      <t>i</t>
    </r>
  </si>
  <si>
    <r>
      <t xml:space="preserve">ln </t>
    </r>
    <r>
      <rPr>
        <i/>
        <sz val="10"/>
        <color rgb="FF000000"/>
        <rFont val="Times New Roman"/>
        <family val="1"/>
      </rPr>
      <t>L</t>
    </r>
    <phoneticPr fontId="6"/>
  </si>
  <si>
    <r>
      <rPr>
        <i/>
        <sz val="10"/>
        <color rgb="FF000000"/>
        <rFont val="Times New Roman"/>
        <family val="1"/>
      </rPr>
      <t>n</t>
    </r>
    <r>
      <rPr>
        <sz val="10"/>
        <color rgb="FF000000"/>
        <rFont val="Times New Roman"/>
        <family val="1"/>
      </rPr>
      <t>^</t>
    </r>
    <phoneticPr fontId="6"/>
  </si>
  <si>
    <r>
      <rPr>
        <sz val="10"/>
        <color rgb="FF000000"/>
        <rFont val="ＭＳ Ｐ明朝"/>
        <family val="1"/>
        <charset val="128"/>
      </rPr>
      <t>確率</t>
    </r>
    <r>
      <rPr>
        <sz val="10"/>
        <color rgb="FF000000"/>
        <rFont val="Times New Roman"/>
        <family val="1"/>
      </rPr>
      <t xml:space="preserve"> ω</t>
    </r>
    <rPh sb="0" eb="2">
      <t>カクリツ</t>
    </rPh>
    <phoneticPr fontId="6"/>
  </si>
  <si>
    <t xml:space="preserve">i  </t>
    <phoneticPr fontId="6"/>
  </si>
  <si>
    <r>
      <rPr>
        <sz val="10"/>
        <color rgb="FF000000"/>
        <rFont val="ＭＳ Ｐ明朝"/>
        <family val="1"/>
        <charset val="128"/>
      </rPr>
      <t>計</t>
    </r>
    <rPh sb="0" eb="1">
      <t>ケイ</t>
    </rPh>
    <phoneticPr fontId="6"/>
  </si>
  <si>
    <t>サテライト</t>
    <phoneticPr fontId="6"/>
  </si>
  <si>
    <t>μ^=</t>
    <phoneticPr fontId="6"/>
  </si>
  <si>
    <r>
      <rPr>
        <i/>
        <sz val="10"/>
        <color rgb="FF000000"/>
        <rFont val="Times New Roman"/>
        <family val="1"/>
      </rPr>
      <t>σ^</t>
    </r>
    <r>
      <rPr>
        <sz val="10"/>
        <color rgb="FF000000"/>
        <rFont val="Times New Roman"/>
        <family val="1"/>
      </rPr>
      <t>=</t>
    </r>
    <phoneticPr fontId="6"/>
  </si>
  <si>
    <r>
      <rPr>
        <sz val="10"/>
        <color rgb="FF000000"/>
        <rFont val="ＭＳ Ｐ明朝"/>
        <family val="1"/>
        <charset val="128"/>
      </rPr>
      <t>確率</t>
    </r>
    <r>
      <rPr>
        <sz val="10"/>
        <color rgb="FF000000"/>
        <rFont val="Times New Roman"/>
        <family val="1"/>
      </rPr>
      <t xml:space="preserve"> </t>
    </r>
    <r>
      <rPr>
        <i/>
        <sz val="10"/>
        <color rgb="FF000000"/>
        <rFont val="Times New Roman"/>
        <family val="1"/>
      </rPr>
      <t>P</t>
    </r>
    <rPh sb="0" eb="2">
      <t>カクリツ</t>
    </rPh>
    <phoneticPr fontId="6"/>
  </si>
  <si>
    <r>
      <t xml:space="preserve">ln </t>
    </r>
    <r>
      <rPr>
        <i/>
        <sz val="10"/>
        <color rgb="FF000000"/>
        <rFont val="Times New Roman"/>
        <family val="1"/>
      </rPr>
      <t>L</t>
    </r>
    <r>
      <rPr>
        <i/>
        <vertAlign val="subscript"/>
        <sz val="10"/>
        <color rgb="FF000000"/>
        <rFont val="Times New Roman"/>
        <family val="1"/>
      </rPr>
      <t>i</t>
    </r>
    <phoneticPr fontId="6"/>
  </si>
  <si>
    <t>ω^=</t>
    <phoneticPr fontId="6"/>
  </si>
  <si>
    <t>Y</t>
    <phoneticPr fontId="6"/>
  </si>
  <si>
    <r>
      <rPr>
        <b/>
        <sz val="10"/>
        <color rgb="FF000000"/>
        <rFont val="ＭＳ Ｐ明朝"/>
        <family val="1"/>
        <charset val="128"/>
      </rPr>
      <t>初期値</t>
    </r>
    <rPh sb="0" eb="3">
      <t>ショキチ</t>
    </rPh>
    <phoneticPr fontId="6"/>
  </si>
  <si>
    <r>
      <rPr>
        <b/>
        <sz val="11"/>
        <color rgb="FF000000"/>
        <rFont val="ＭＳ Ｐ明朝"/>
        <family val="1"/>
        <charset val="128"/>
      </rPr>
      <t>推定結果</t>
    </r>
    <rPh sb="0" eb="2">
      <t>スイテイ</t>
    </rPh>
    <rPh sb="2" eb="4">
      <t>ケッカ</t>
    </rPh>
    <phoneticPr fontId="6"/>
  </si>
  <si>
    <r>
      <rPr>
        <b/>
        <sz val="10"/>
        <color rgb="FF000000"/>
        <rFont val="ＭＳ Ｐ明朝"/>
        <family val="1"/>
        <charset val="128"/>
      </rPr>
      <t>ゼロ過剰</t>
    </r>
    <r>
      <rPr>
        <b/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ＭＳ Ｐ明朝"/>
        <family val="1"/>
        <charset val="128"/>
      </rPr>
      <t>ポアソン</t>
    </r>
    <rPh sb="2" eb="4">
      <t>カジョウ</t>
    </rPh>
    <phoneticPr fontId="6"/>
  </si>
  <si>
    <r>
      <rPr>
        <b/>
        <sz val="10"/>
        <color rgb="FF000000"/>
        <rFont val="ＭＳ Ｐ明朝"/>
        <family val="1"/>
        <charset val="128"/>
      </rPr>
      <t>ガンマ・ポアソン</t>
    </r>
    <phoneticPr fontId="6"/>
  </si>
  <si>
    <t>表 6.4</t>
    <rPh sb="0" eb="1">
      <t>ヒョウ</t>
    </rPh>
    <phoneticPr fontId="6"/>
  </si>
  <si>
    <r>
      <rPr>
        <b/>
        <sz val="10"/>
        <color rgb="FF000000"/>
        <rFont val="ＭＳ Ｐ明朝"/>
        <family val="1"/>
        <charset val="128"/>
      </rPr>
      <t>ゼロ切断</t>
    </r>
    <r>
      <rPr>
        <b/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ＭＳ Ｐ明朝"/>
        <family val="1"/>
        <charset val="128"/>
      </rPr>
      <t>ポアソン</t>
    </r>
    <rPh sb="2" eb="4">
      <t>セツダン</t>
    </rPh>
    <phoneticPr fontId="6"/>
  </si>
  <si>
    <t>n0</t>
    <phoneticPr fontId="6"/>
  </si>
  <si>
    <t>ゼロ切断ガンマ・ポアソン</t>
    <rPh sb="2" eb="4">
      <t>セツダン</t>
    </rPh>
    <phoneticPr fontId="6"/>
  </si>
  <si>
    <r>
      <t xml:space="preserve">ln </t>
    </r>
    <r>
      <rPr>
        <i/>
        <sz val="10"/>
        <color rgb="FF000000"/>
        <rFont val="Times New Roman"/>
        <family val="1"/>
      </rPr>
      <t>L</t>
    </r>
    <r>
      <rPr>
        <i/>
        <vertAlign val="subscript"/>
        <sz val="10"/>
        <color rgb="FF000000"/>
        <rFont val="Times New Roman"/>
        <family val="1"/>
      </rPr>
      <t>ZP</t>
    </r>
    <phoneticPr fontId="6"/>
  </si>
  <si>
    <r>
      <t xml:space="preserve">ln </t>
    </r>
    <r>
      <rPr>
        <i/>
        <sz val="10"/>
        <color rgb="FF000000"/>
        <rFont val="Times New Roman"/>
        <family val="1"/>
      </rPr>
      <t>L</t>
    </r>
    <r>
      <rPr>
        <i/>
        <vertAlign val="subscript"/>
        <sz val="10"/>
        <color rgb="FF000000"/>
        <rFont val="Times New Roman"/>
        <family val="1"/>
      </rPr>
      <t>GP</t>
    </r>
    <phoneticPr fontId="6"/>
  </si>
  <si>
    <r>
      <rPr>
        <sz val="10"/>
        <color rgb="FF000000"/>
        <rFont val="ＭＳ Ｐ明朝"/>
        <family val="1"/>
        <charset val="128"/>
      </rPr>
      <t>確率</t>
    </r>
    <r>
      <rPr>
        <sz val="10"/>
        <color rgb="FF000000"/>
        <rFont val="Times New Roman"/>
        <family val="1"/>
      </rPr>
      <t xml:space="preserve"> </t>
    </r>
    <r>
      <rPr>
        <i/>
        <sz val="10"/>
        <color rgb="FF000000"/>
        <rFont val="Times New Roman"/>
        <family val="1"/>
      </rPr>
      <t>P^</t>
    </r>
    <rPh sb="0" eb="2">
      <t>カクリツ</t>
    </rPh>
    <phoneticPr fontId="6"/>
  </si>
  <si>
    <r>
      <t>表</t>
    </r>
    <r>
      <rPr>
        <sz val="11"/>
        <color rgb="FF000000"/>
        <rFont val="Times New Roman"/>
        <family val="1"/>
      </rPr>
      <t xml:space="preserve">6.8  </t>
    </r>
    <r>
      <rPr>
        <sz val="11"/>
        <color rgb="FF000000"/>
        <rFont val="ＭＳ 明朝"/>
        <family val="1"/>
        <charset val="128"/>
      </rPr>
      <t>ゼロ過剰ポアソン分布およびガンマ・ポアソン分布のあてはめ</t>
    </r>
  </si>
  <si>
    <r>
      <rPr>
        <sz val="10"/>
        <color rgb="FF000000"/>
        <rFont val="ＭＳ Ｐ明朝"/>
        <family val="1"/>
        <charset val="128"/>
      </rPr>
      <t>確率</t>
    </r>
    <r>
      <rPr>
        <sz val="10"/>
        <color rgb="FF000000"/>
        <rFont val="Times New Roman"/>
        <family val="1"/>
      </rPr>
      <t xml:space="preserve"> </t>
    </r>
    <r>
      <rPr>
        <i/>
        <sz val="10"/>
        <color rgb="FF000000"/>
        <rFont val="Times New Roman"/>
        <family val="1"/>
      </rPr>
      <t>ω</t>
    </r>
    <r>
      <rPr>
        <sz val="10"/>
        <color rgb="FF000000"/>
        <rFont val="Times New Roman"/>
        <family val="1"/>
      </rPr>
      <t>^</t>
    </r>
    <rPh sb="0" eb="2">
      <t>カクリツ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</si>
</sst>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 &quot;"/>
    <numFmt numFmtId="177" formatCode="0.0000"/>
    <numFmt numFmtId="178" formatCode="0.0000&quot; &quot;"/>
    <numFmt numFmtId="179" formatCode="0.0&quot; &quot;"/>
    <numFmt numFmtId="180" formatCode="#,##0.0000&quot; &quot;"/>
  </numFmts>
  <fonts count="15" x14ac:knownFonts="1">
    <font>
      <sz val="11"/>
      <color rgb="FF000000"/>
      <name val="ＭＳ Ｐ明朝"/>
      <family val="1"/>
      <charset val="128"/>
    </font>
    <font>
      <sz val="11"/>
      <color rgb="FF9C0006"/>
      <name val="ＭＳ Ｐ明朝"/>
      <family val="1"/>
      <charset val="128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i/>
      <vertAlign val="subscript"/>
      <sz val="10"/>
      <color rgb="FF000000"/>
      <name val="Times New Roman"/>
      <family val="1"/>
    </font>
    <font>
      <sz val="10"/>
      <color rgb="FF000000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rgb="FF000000"/>
      <name val="Times New Roman"/>
      <family val="1"/>
    </font>
    <font>
      <sz val="10"/>
      <color rgb="FF000000"/>
      <name val="Times New Roman"/>
      <family val="1"/>
      <charset val="128"/>
    </font>
    <font>
      <b/>
      <sz val="10"/>
      <color rgb="FF000000"/>
      <name val="Times New Roman"/>
      <family val="1"/>
    </font>
    <font>
      <b/>
      <sz val="10"/>
      <color rgb="FF000000"/>
      <name val="ＭＳ Ｐ明朝"/>
      <family val="1"/>
      <charset val="128"/>
    </font>
    <font>
      <b/>
      <sz val="11"/>
      <color rgb="FF000000"/>
      <name val="Times New Roman"/>
      <family val="1"/>
    </font>
    <font>
      <b/>
      <sz val="11"/>
      <color rgb="FF000000"/>
      <name val="ＭＳ Ｐ明朝"/>
      <family val="1"/>
      <charset val="128"/>
    </font>
    <font>
      <b/>
      <sz val="10"/>
      <color rgb="FF000000"/>
      <name val="Times New Roman"/>
      <family val="1"/>
      <charset val="128"/>
    </font>
    <font>
      <sz val="11"/>
      <color rgb="FF00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3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176" fontId="2" fillId="0" borderId="2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178" fontId="9" fillId="3" borderId="5" xfId="0" applyNumberFormat="1" applyFont="1" applyFill="1" applyBorder="1">
      <alignment vertical="center"/>
    </xf>
    <xf numFmtId="178" fontId="9" fillId="3" borderId="4" xfId="0" applyNumberFormat="1" applyFont="1" applyFill="1" applyBorder="1">
      <alignment vertical="center"/>
    </xf>
    <xf numFmtId="178" fontId="9" fillId="0" borderId="7" xfId="0" applyNumberFormat="1" applyFont="1" applyFill="1" applyBorder="1">
      <alignment vertical="center"/>
    </xf>
    <xf numFmtId="178" fontId="9" fillId="0" borderId="8" xfId="0" applyNumberFormat="1" applyFont="1" applyFill="1" applyBorder="1">
      <alignment vertical="center"/>
    </xf>
    <xf numFmtId="180" fontId="9" fillId="0" borderId="7" xfId="0" applyNumberFormat="1" applyFont="1" applyFill="1" applyBorder="1">
      <alignment vertical="center"/>
    </xf>
    <xf numFmtId="178" fontId="9" fillId="3" borderId="6" xfId="0" applyNumberFormat="1" applyFont="1" applyFill="1" applyBorder="1">
      <alignment vertical="center"/>
    </xf>
    <xf numFmtId="180" fontId="9" fillId="3" borderId="6" xfId="0" applyNumberFormat="1" applyFont="1" applyFill="1" applyBorder="1">
      <alignment vertical="center"/>
    </xf>
    <xf numFmtId="178" fontId="9" fillId="0" borderId="9" xfId="0" applyNumberFormat="1" applyFont="1" applyFill="1" applyBorder="1">
      <alignment vertical="center"/>
    </xf>
    <xf numFmtId="180" fontId="9" fillId="0" borderId="9" xfId="0" applyNumberFormat="1" applyFont="1" applyFill="1" applyBorder="1">
      <alignment vertical="center"/>
    </xf>
    <xf numFmtId="180" fontId="9" fillId="3" borderId="5" xfId="0" applyNumberFormat="1" applyFont="1" applyFill="1" applyBorder="1">
      <alignment vertical="center"/>
    </xf>
    <xf numFmtId="0" fontId="8" fillId="0" borderId="3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178" fontId="9" fillId="0" borderId="0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horizontal="right" vertical="center"/>
    </xf>
    <xf numFmtId="180" fontId="9" fillId="0" borderId="0" xfId="0" applyNumberFormat="1" applyFont="1" applyFill="1" applyBorder="1">
      <alignment vertical="center"/>
    </xf>
    <xf numFmtId="0" fontId="3" fillId="0" borderId="0" xfId="0" applyFont="1" applyBorder="1" applyAlignment="1">
      <alignment horizontal="right" vertical="center"/>
    </xf>
    <xf numFmtId="0" fontId="2" fillId="0" borderId="0" xfId="0" applyFont="1" applyFill="1" applyBorder="1">
      <alignment vertical="center"/>
    </xf>
    <xf numFmtId="0" fontId="14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177" fontId="2" fillId="0" borderId="3" xfId="0" applyNumberFormat="1" applyFon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0" fillId="0" borderId="3" xfId="0" applyFont="1" applyBorder="1" applyAlignment="1">
      <alignment horizontal="center" vertical="center"/>
    </xf>
  </cellXfs>
  <cellStyles count="2">
    <cellStyle name="cf1" xfId="1" xr:uid="{00000000-0005-0000-0000-000000000000}"/>
    <cellStyle name="標準" xfId="0" builtinId="0" customBuiltin="1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4"/>
  <sheetViews>
    <sheetView tabSelected="1" workbookViewId="0"/>
  </sheetViews>
  <sheetFormatPr defaultRowHeight="13" x14ac:dyDescent="0.2"/>
  <cols>
    <col min="1" max="1" width="8.7265625" style="1" customWidth="1"/>
    <col min="2" max="4" width="6" style="1" customWidth="1"/>
    <col min="5" max="5" width="8" style="1" customWidth="1"/>
    <col min="6" max="6" width="8.7265625" style="1" customWidth="1"/>
    <col min="7" max="7" width="9.1796875" style="1" bestFit="1" customWidth="1"/>
    <col min="8" max="8" width="7.453125" style="1" customWidth="1"/>
    <col min="9" max="9" width="1.08984375" style="1" customWidth="1"/>
    <col min="10" max="10" width="8.81640625" style="1" customWidth="1"/>
    <col min="11" max="11" width="9.453125" style="1" customWidth="1"/>
    <col min="12" max="12" width="8.08984375" style="1" customWidth="1"/>
    <col min="13" max="13" width="16.26953125" style="1" bestFit="1" customWidth="1"/>
    <col min="14" max="16384" width="8.7265625" style="1"/>
  </cols>
  <sheetData>
    <row r="1" spans="2:13" ht="13" customHeight="1" x14ac:dyDescent="0.2"/>
    <row r="2" spans="2:13" ht="13" customHeight="1" x14ac:dyDescent="0.2">
      <c r="B2" s="44" t="s">
        <v>25</v>
      </c>
    </row>
    <row r="3" spans="2:13" ht="13" customHeight="1" x14ac:dyDescent="0.2"/>
    <row r="4" spans="2:13" ht="14" customHeight="1" thickBot="1" x14ac:dyDescent="0.25">
      <c r="B4" s="10"/>
      <c r="C4" s="10"/>
      <c r="D4" s="24" t="s">
        <v>14</v>
      </c>
      <c r="E4" s="15" t="s">
        <v>8</v>
      </c>
      <c r="F4" s="28">
        <v>3</v>
      </c>
      <c r="G4" s="37" t="s">
        <v>22</v>
      </c>
      <c r="H4" s="14"/>
      <c r="I4" s="15" t="s">
        <v>8</v>
      </c>
      <c r="J4" s="30">
        <v>3</v>
      </c>
      <c r="K4" s="37" t="s">
        <v>23</v>
      </c>
      <c r="L4" s="10"/>
    </row>
    <row r="5" spans="2:13" ht="13" customHeight="1" thickBot="1" x14ac:dyDescent="0.25">
      <c r="B5" s="16"/>
      <c r="C5" s="16"/>
      <c r="D5" s="16"/>
      <c r="E5" s="12" t="s">
        <v>12</v>
      </c>
      <c r="F5" s="33">
        <v>0.3</v>
      </c>
      <c r="G5" s="29">
        <v>-415.65845637507664</v>
      </c>
      <c r="H5" s="16"/>
      <c r="I5" s="18" t="s">
        <v>9</v>
      </c>
      <c r="J5" s="34">
        <v>1</v>
      </c>
      <c r="K5" s="29">
        <v>-385.10837106189052</v>
      </c>
      <c r="L5" s="16"/>
    </row>
    <row r="6" spans="2:13" s="8" customFormat="1" ht="14" customHeight="1" thickBot="1" x14ac:dyDescent="0.25">
      <c r="B6" s="1"/>
      <c r="C6" s="1"/>
      <c r="D6" s="25" t="s">
        <v>15</v>
      </c>
      <c r="E6" s="15" t="s">
        <v>8</v>
      </c>
      <c r="F6" s="26">
        <v>4.4989546140260908</v>
      </c>
      <c r="G6" s="2" t="s">
        <v>22</v>
      </c>
      <c r="I6" s="15" t="s">
        <v>8</v>
      </c>
      <c r="J6" s="35">
        <v>2.9190717487038631</v>
      </c>
      <c r="K6" s="2" t="s">
        <v>23</v>
      </c>
      <c r="L6" s="1"/>
      <c r="M6" s="1"/>
    </row>
    <row r="7" spans="2:13" ht="13" customHeight="1" thickBot="1" x14ac:dyDescent="0.25">
      <c r="E7" s="12" t="s">
        <v>12</v>
      </c>
      <c r="F7" s="31">
        <v>0.35116626533598255</v>
      </c>
      <c r="G7" s="26">
        <f>SUM(G10:G25)</f>
        <v>-381.61458147744935</v>
      </c>
      <c r="I7" s="18" t="s">
        <v>9</v>
      </c>
      <c r="J7" s="32">
        <v>1.3196799212604127</v>
      </c>
      <c r="K7" s="27">
        <f>SUM(K10:K25)</f>
        <v>-383.70461964766929</v>
      </c>
      <c r="L7" s="16"/>
    </row>
    <row r="8" spans="2:13" s="8" customFormat="1" ht="13" customHeight="1" x14ac:dyDescent="0.2">
      <c r="B8" s="9"/>
      <c r="C8" s="52" t="s">
        <v>7</v>
      </c>
      <c r="D8" s="53"/>
      <c r="E8" s="45" t="s">
        <v>16</v>
      </c>
      <c r="F8" s="46"/>
      <c r="G8" s="47"/>
      <c r="H8" s="47"/>
      <c r="I8" s="17"/>
      <c r="J8" s="48" t="s">
        <v>17</v>
      </c>
      <c r="K8" s="46"/>
      <c r="L8" s="49"/>
      <c r="M8" s="1"/>
    </row>
    <row r="9" spans="2:13" s="8" customFormat="1" ht="13" customHeight="1" x14ac:dyDescent="0.2">
      <c r="B9" s="12" t="s">
        <v>5</v>
      </c>
      <c r="C9" s="12" t="s">
        <v>13</v>
      </c>
      <c r="D9" s="12" t="s">
        <v>0</v>
      </c>
      <c r="E9" s="36" t="s">
        <v>26</v>
      </c>
      <c r="F9" s="23" t="s">
        <v>24</v>
      </c>
      <c r="G9" s="13" t="s">
        <v>1</v>
      </c>
      <c r="H9" s="13" t="s">
        <v>3</v>
      </c>
      <c r="I9" s="13"/>
      <c r="J9" s="23" t="s">
        <v>24</v>
      </c>
      <c r="K9" s="13" t="s">
        <v>11</v>
      </c>
      <c r="L9" s="13" t="s">
        <v>3</v>
      </c>
      <c r="M9" s="1"/>
    </row>
    <row r="10" spans="2:13" s="8" customFormat="1" ht="13" customHeight="1" x14ac:dyDescent="0.2">
      <c r="B10" s="8">
        <v>1</v>
      </c>
      <c r="C10" s="3">
        <v>0</v>
      </c>
      <c r="D10" s="3">
        <v>62</v>
      </c>
      <c r="E10" s="4">
        <f>$F$7</f>
        <v>0.35116626533598255</v>
      </c>
      <c r="F10" s="4">
        <f t="shared" ref="F10:F22" si="0">(1-$F$7)*_xlfn.POISSON.DIST(C10,$F$6,FALSE)</f>
        <v>7.2154306810544074E-3</v>
      </c>
      <c r="G10" s="4">
        <f>LN(E10+F10)*D10</f>
        <v>-63.621713575128226</v>
      </c>
      <c r="H10" s="5">
        <f>(E10+F10)*D26</f>
        <v>62.000033410947395</v>
      </c>
      <c r="I10" s="5"/>
      <c r="J10" s="6">
        <f t="shared" ref="J10:J22" si="1">_xlfn.GAMMA(C10+1/$J$7)/_xlfn.GAMMA(C10+1)/_xlfn.GAMMA(1/$J$7) * (($J$6*$J$7)^C10) /((1+$J$6*$J$7)^(C10+1/$J$7))</f>
        <v>0.30214867827725367</v>
      </c>
      <c r="K10" s="4">
        <f>D10*LN(J10)</f>
        <v>-74.203836375762279</v>
      </c>
      <c r="L10" s="5">
        <f>$D$26*J10</f>
        <v>52.271721341964884</v>
      </c>
      <c r="M10" s="1"/>
    </row>
    <row r="11" spans="2:13" s="8" customFormat="1" ht="13" customHeight="1" x14ac:dyDescent="0.2">
      <c r="B11" s="8">
        <v>2</v>
      </c>
      <c r="C11" s="3">
        <v>1</v>
      </c>
      <c r="D11" s="3">
        <v>16</v>
      </c>
      <c r="E11" s="4"/>
      <c r="F11" s="4">
        <f t="shared" si="0"/>
        <v>3.2461895154715148E-2</v>
      </c>
      <c r="G11" s="4">
        <f t="shared" ref="G11:G22" si="2">LN(F11)*D11</f>
        <v>-54.843013348633647</v>
      </c>
      <c r="H11" s="5">
        <f>$D$26*F11</f>
        <v>5.615907861765721</v>
      </c>
      <c r="I11" s="5"/>
      <c r="J11" s="6">
        <f t="shared" si="1"/>
        <v>0.18177039932395078</v>
      </c>
      <c r="K11" s="4">
        <f t="shared" ref="K11:K22" si="3">D11*LN(J11)</f>
        <v>-27.280174887930311</v>
      </c>
      <c r="L11" s="5">
        <f t="shared" ref="L11:L22" si="4">$D$26*J11</f>
        <v>31.446279083043486</v>
      </c>
      <c r="M11" s="1"/>
    </row>
    <row r="12" spans="2:13" s="8" customFormat="1" ht="13" customHeight="1" x14ac:dyDescent="0.2">
      <c r="B12" s="8">
        <v>3</v>
      </c>
      <c r="C12" s="3">
        <v>2</v>
      </c>
      <c r="D12" s="3">
        <v>9</v>
      </c>
      <c r="E12" s="4"/>
      <c r="F12" s="4">
        <f t="shared" si="0"/>
        <v>7.3022296493168465E-2</v>
      </c>
      <c r="G12" s="4">
        <f t="shared" si="2"/>
        <v>-23.552914077496421</v>
      </c>
      <c r="H12" s="5">
        <f t="shared" ref="H12:H22" si="5">$D$26*F12</f>
        <v>12.632857293318144</v>
      </c>
      <c r="I12" s="5"/>
      <c r="J12" s="6">
        <f t="shared" si="1"/>
        <v>0.12683049617446426</v>
      </c>
      <c r="K12" s="4">
        <f t="shared" si="3"/>
        <v>-18.584133838093862</v>
      </c>
      <c r="L12" s="5">
        <f t="shared" si="4"/>
        <v>21.941675838182316</v>
      </c>
      <c r="M12" s="1"/>
    </row>
    <row r="13" spans="2:13" s="8" customFormat="1" ht="13" customHeight="1" x14ac:dyDescent="0.2">
      <c r="B13" s="8">
        <v>4</v>
      </c>
      <c r="C13" s="3">
        <v>3</v>
      </c>
      <c r="D13" s="3">
        <v>19</v>
      </c>
      <c r="E13" s="4"/>
      <c r="F13" s="4">
        <f t="shared" si="0"/>
        <v>0.10950799924490716</v>
      </c>
      <c r="G13" s="4">
        <f t="shared" si="2"/>
        <v>-42.023395918648667</v>
      </c>
      <c r="H13" s="5">
        <f t="shared" si="5"/>
        <v>18.944883869368937</v>
      </c>
      <c r="I13" s="5"/>
      <c r="J13" s="6">
        <f t="shared" si="1"/>
        <v>9.2561396413677374E-2</v>
      </c>
      <c r="K13" s="4">
        <f t="shared" si="3"/>
        <v>-45.217779083014193</v>
      </c>
      <c r="L13" s="5">
        <f t="shared" si="4"/>
        <v>16.013121579566185</v>
      </c>
      <c r="M13" s="1"/>
    </row>
    <row r="14" spans="2:13" s="8" customFormat="1" ht="13" customHeight="1" x14ac:dyDescent="0.2">
      <c r="B14" s="8">
        <v>5</v>
      </c>
      <c r="C14" s="3">
        <v>4</v>
      </c>
      <c r="D14" s="3">
        <v>19</v>
      </c>
      <c r="E14" s="4"/>
      <c r="F14" s="4">
        <f t="shared" si="0"/>
        <v>0.12316787961891019</v>
      </c>
      <c r="G14" s="4">
        <f t="shared" si="2"/>
        <v>-39.789932605833179</v>
      </c>
      <c r="H14" s="5">
        <f t="shared" si="5"/>
        <v>21.308043174071464</v>
      </c>
      <c r="I14" s="5"/>
      <c r="J14" s="6">
        <f t="shared" si="1"/>
        <v>6.903510023377267E-2</v>
      </c>
      <c r="K14" s="4">
        <f t="shared" si="3"/>
        <v>-50.789663889075577</v>
      </c>
      <c r="L14" s="5">
        <f t="shared" si="4"/>
        <v>11.943072340442672</v>
      </c>
      <c r="M14" s="1"/>
    </row>
    <row r="15" spans="2:13" s="8" customFormat="1" ht="13" customHeight="1" x14ac:dyDescent="0.2">
      <c r="B15" s="8">
        <v>6</v>
      </c>
      <c r="C15" s="3">
        <v>5</v>
      </c>
      <c r="D15" s="3">
        <v>15</v>
      </c>
      <c r="E15" s="4"/>
      <c r="F15" s="4">
        <f t="shared" si="0"/>
        <v>0.1108253400622612</v>
      </c>
      <c r="G15" s="4">
        <f t="shared" si="2"/>
        <v>-32.996997448411321</v>
      </c>
      <c r="H15" s="5">
        <f t="shared" si="5"/>
        <v>19.172783830771188</v>
      </c>
      <c r="I15" s="5"/>
      <c r="J15" s="6">
        <f t="shared" si="1"/>
        <v>5.2152305518030663E-2</v>
      </c>
      <c r="K15" s="4">
        <f t="shared" si="3"/>
        <v>-44.303803337315252</v>
      </c>
      <c r="L15" s="5">
        <f t="shared" si="4"/>
        <v>9.0223488546193042</v>
      </c>
    </row>
    <row r="16" spans="2:13" s="8" customFormat="1" ht="13" customHeight="1" x14ac:dyDescent="0.2">
      <c r="B16" s="8">
        <v>7</v>
      </c>
      <c r="C16" s="3">
        <v>6</v>
      </c>
      <c r="D16" s="3">
        <v>13</v>
      </c>
      <c r="E16" s="4"/>
      <c r="F16" s="4">
        <f t="shared" si="0"/>
        <v>8.3099695837353424E-2</v>
      </c>
      <c r="G16" s="4">
        <f t="shared" si="2"/>
        <v>-32.340285085260788</v>
      </c>
      <c r="H16" s="5">
        <f t="shared" si="5"/>
        <v>14.376247379862143</v>
      </c>
      <c r="I16" s="5"/>
      <c r="J16" s="6">
        <f t="shared" si="1"/>
        <v>3.9732588011220954E-2</v>
      </c>
      <c r="K16" s="4">
        <f t="shared" si="3"/>
        <v>-41.932586426923244</v>
      </c>
      <c r="L16" s="5">
        <f t="shared" si="4"/>
        <v>6.8737377259412247</v>
      </c>
    </row>
    <row r="17" spans="2:12" s="8" customFormat="1" ht="13" customHeight="1" x14ac:dyDescent="0.2">
      <c r="B17" s="8">
        <v>8</v>
      </c>
      <c r="C17" s="3">
        <v>7</v>
      </c>
      <c r="D17" s="3">
        <v>4</v>
      </c>
      <c r="E17" s="4"/>
      <c r="F17" s="4">
        <f t="shared" si="0"/>
        <v>5.3408822858803724E-2</v>
      </c>
      <c r="G17" s="4">
        <f t="shared" si="2"/>
        <v>-11.719117298354702</v>
      </c>
      <c r="H17" s="5">
        <f t="shared" si="5"/>
        <v>9.2397263545730439</v>
      </c>
      <c r="I17" s="5"/>
      <c r="J17" s="6">
        <f t="shared" si="1"/>
        <v>3.0452476549307335E-2</v>
      </c>
      <c r="K17" s="4">
        <f t="shared" si="3"/>
        <v>-13.966351825859689</v>
      </c>
      <c r="L17" s="5">
        <f t="shared" si="4"/>
        <v>5.2682784430301686</v>
      </c>
    </row>
    <row r="18" spans="2:12" s="8" customFormat="1" ht="13" customHeight="1" x14ac:dyDescent="0.2">
      <c r="B18" s="8">
        <v>9</v>
      </c>
      <c r="C18" s="3">
        <v>8</v>
      </c>
      <c r="D18" s="3">
        <v>6</v>
      </c>
      <c r="E18" s="4"/>
      <c r="F18" s="4">
        <f t="shared" si="0"/>
        <v>3.0035483753789661E-2</v>
      </c>
      <c r="G18" s="4">
        <f t="shared" si="2"/>
        <v>-21.032254826844724</v>
      </c>
      <c r="H18" s="5">
        <f t="shared" si="5"/>
        <v>5.1961386894056112</v>
      </c>
      <c r="I18" s="5"/>
      <c r="J18" s="6">
        <f t="shared" si="1"/>
        <v>2.3444448116386778E-2</v>
      </c>
      <c r="K18" s="4">
        <f t="shared" si="3"/>
        <v>-22.518729397315017</v>
      </c>
      <c r="L18" s="5">
        <f t="shared" si="4"/>
        <v>4.0558895241349129</v>
      </c>
    </row>
    <row r="19" spans="2:12" s="8" customFormat="1" ht="13" customHeight="1" x14ac:dyDescent="0.2">
      <c r="B19" s="8">
        <v>10</v>
      </c>
      <c r="C19" s="3">
        <v>9</v>
      </c>
      <c r="D19" s="3">
        <v>3</v>
      </c>
      <c r="E19" s="4"/>
      <c r="F19" s="4">
        <f t="shared" si="0"/>
        <v>1.5014253135401952E-2</v>
      </c>
      <c r="G19" s="4">
        <f t="shared" si="2"/>
        <v>-12.596265960047852</v>
      </c>
      <c r="H19" s="5">
        <f t="shared" si="5"/>
        <v>2.5974657924245377</v>
      </c>
      <c r="I19" s="5"/>
      <c r="J19" s="6">
        <f t="shared" si="1"/>
        <v>1.811179903790909E-2</v>
      </c>
      <c r="K19" s="4">
        <f t="shared" si="3"/>
        <v>-12.033575017634172</v>
      </c>
      <c r="L19" s="5">
        <f t="shared" si="4"/>
        <v>3.1333412335582724</v>
      </c>
    </row>
    <row r="20" spans="2:12" s="8" customFormat="1" ht="13" customHeight="1" x14ac:dyDescent="0.2">
      <c r="B20" s="8">
        <v>11</v>
      </c>
      <c r="C20" s="3">
        <v>10</v>
      </c>
      <c r="D20" s="3">
        <v>3</v>
      </c>
      <c r="E20" s="4"/>
      <c r="F20" s="4">
        <f t="shared" si="0"/>
        <v>6.7548443419672222E-3</v>
      </c>
      <c r="G20" s="4">
        <f t="shared" si="2"/>
        <v>-14.992486053646822</v>
      </c>
      <c r="H20" s="5">
        <f t="shared" si="5"/>
        <v>1.1685880711603294</v>
      </c>
      <c r="I20" s="5"/>
      <c r="J20" s="6">
        <f t="shared" si="1"/>
        <v>1.4030810923298534E-2</v>
      </c>
      <c r="K20" s="4">
        <f t="shared" si="3"/>
        <v>-12.799498761902505</v>
      </c>
      <c r="L20" s="5">
        <f t="shared" si="4"/>
        <v>2.4273302897306466</v>
      </c>
    </row>
    <row r="21" spans="2:12" s="8" customFormat="1" ht="13" customHeight="1" x14ac:dyDescent="0.2">
      <c r="B21" s="8">
        <v>12</v>
      </c>
      <c r="C21" s="3">
        <v>11</v>
      </c>
      <c r="D21" s="3">
        <v>1</v>
      </c>
      <c r="E21" s="4"/>
      <c r="F21" s="4">
        <f t="shared" si="0"/>
        <v>2.7627034653928636E-3</v>
      </c>
      <c r="G21" s="4">
        <f t="shared" si="2"/>
        <v>-5.8915455622195871</v>
      </c>
      <c r="H21" s="5">
        <f t="shared" si="5"/>
        <v>0.4779476995129654</v>
      </c>
      <c r="I21" s="5"/>
      <c r="J21" s="6">
        <f t="shared" si="1"/>
        <v>1.0893890097945683E-2</v>
      </c>
      <c r="K21" s="4">
        <f t="shared" si="3"/>
        <v>-4.5195531883820168</v>
      </c>
      <c r="L21" s="5">
        <f t="shared" si="4"/>
        <v>1.8846429869446031</v>
      </c>
    </row>
    <row r="22" spans="2:12" s="8" customFormat="1" ht="13" customHeight="1" x14ac:dyDescent="0.2">
      <c r="B22" s="8">
        <v>13</v>
      </c>
      <c r="C22" s="3">
        <v>12</v>
      </c>
      <c r="D22" s="3">
        <v>1</v>
      </c>
      <c r="E22" s="4"/>
      <c r="F22" s="4">
        <f t="shared" si="0"/>
        <v>1.0357731252345925E-3</v>
      </c>
      <c r="G22" s="4">
        <f t="shared" si="2"/>
        <v>-6.872607150213196</v>
      </c>
      <c r="H22" s="5">
        <f t="shared" si="5"/>
        <v>0.17918875066558451</v>
      </c>
      <c r="I22" s="5"/>
      <c r="J22" s="6">
        <f t="shared" si="1"/>
        <v>8.4741742083842848E-3</v>
      </c>
      <c r="K22" s="4">
        <f t="shared" si="3"/>
        <v>-4.7707320690017934</v>
      </c>
      <c r="L22" s="5">
        <f t="shared" si="4"/>
        <v>1.4660321380504813</v>
      </c>
    </row>
    <row r="23" spans="2:12" s="8" customFormat="1" ht="13" customHeight="1" x14ac:dyDescent="0.2">
      <c r="B23" s="8">
        <v>14</v>
      </c>
      <c r="C23" s="3">
        <v>13</v>
      </c>
      <c r="D23" s="3">
        <v>0</v>
      </c>
      <c r="E23" s="4"/>
      <c r="F23" s="4">
        <f t="shared" ref="F23:F25" si="6">(1-$F$7)*_xlfn.POISSON.DIST(C23,$F$6,FALSE)</f>
        <v>3.5845356006603002E-4</v>
      </c>
      <c r="G23" s="4">
        <f t="shared" ref="G23:G25" si="7">LN(F23)*D23</f>
        <v>0</v>
      </c>
      <c r="H23" s="5">
        <f t="shared" ref="H23:H25" si="8">$D$26*F23</f>
        <v>6.2012465891423195E-2</v>
      </c>
      <c r="I23" s="5"/>
      <c r="J23" s="6">
        <f t="shared" ref="J23:J25" si="9">_xlfn.GAMMA(C23+1/$J$7)/_xlfn.GAMMA(C23+1)/_xlfn.GAMMA(1/$J$7) * (($J$6*$J$7)^C23) /((1+$J$6*$J$7)^(C23+1/$J$7))</f>
        <v>6.6023648191395248E-3</v>
      </c>
      <c r="K23" s="4">
        <f t="shared" ref="K23:K25" si="10">D23*LN(J23)</f>
        <v>0</v>
      </c>
      <c r="L23" s="5">
        <f t="shared" ref="L23:L25" si="11">$D$26*J23</f>
        <v>1.1422091137111379</v>
      </c>
    </row>
    <row r="24" spans="2:12" s="8" customFormat="1" ht="13" customHeight="1" x14ac:dyDescent="0.2">
      <c r="B24" s="8">
        <v>15</v>
      </c>
      <c r="C24" s="3">
        <v>14</v>
      </c>
      <c r="D24" s="3">
        <v>1</v>
      </c>
      <c r="E24" s="4"/>
      <c r="F24" s="4">
        <f t="shared" si="6"/>
        <v>1.1519044985522459E-4</v>
      </c>
      <c r="G24" s="4">
        <f t="shared" si="7"/>
        <v>-9.0689237137012118</v>
      </c>
      <c r="H24" s="5">
        <f t="shared" si="8"/>
        <v>1.9927947824953853E-2</v>
      </c>
      <c r="I24" s="5"/>
      <c r="J24" s="6">
        <f t="shared" si="9"/>
        <v>5.1509847856738965E-3</v>
      </c>
      <c r="K24" s="4">
        <f t="shared" si="10"/>
        <v>-5.2685673620676026</v>
      </c>
      <c r="L24" s="5">
        <f t="shared" si="11"/>
        <v>0.89112036792158411</v>
      </c>
    </row>
    <row r="25" spans="2:12" s="8" customFormat="1" ht="13" customHeight="1" x14ac:dyDescent="0.2">
      <c r="B25" s="8">
        <v>16</v>
      </c>
      <c r="C25" s="3">
        <v>15</v>
      </c>
      <c r="D25" s="3">
        <v>1</v>
      </c>
      <c r="E25" s="4"/>
      <c r="F25" s="4">
        <f t="shared" si="6"/>
        <v>3.4549107057860235E-5</v>
      </c>
      <c r="G25" s="4">
        <f t="shared" si="7"/>
        <v>-10.273128853009032</v>
      </c>
      <c r="H25" s="5">
        <f t="shared" si="8"/>
        <v>5.9769955210098209E-3</v>
      </c>
      <c r="I25" s="5"/>
      <c r="J25" s="6">
        <f t="shared" si="9"/>
        <v>4.0233749555316518E-3</v>
      </c>
      <c r="K25" s="4">
        <f t="shared" si="10"/>
        <v>-5.5156341873917532</v>
      </c>
      <c r="L25" s="20">
        <f t="shared" si="11"/>
        <v>0.69604386730697576</v>
      </c>
    </row>
    <row r="26" spans="2:12" s="8" customFormat="1" ht="13" customHeight="1" x14ac:dyDescent="0.2">
      <c r="B26" s="10"/>
      <c r="C26" s="9" t="s">
        <v>6</v>
      </c>
      <c r="D26" s="19">
        <f>SUM(D10:D25)</f>
        <v>173</v>
      </c>
      <c r="E26" s="21">
        <f>E10</f>
        <v>0.35116626533598255</v>
      </c>
      <c r="F26" s="21">
        <f>SUM(F10:F25)</f>
        <v>0.64882061088993914</v>
      </c>
      <c r="G26" s="10"/>
      <c r="H26" s="22">
        <f>SUM(H10:H25)</f>
        <v>172.99772958708445</v>
      </c>
      <c r="I26" s="22"/>
      <c r="J26" s="21">
        <f t="shared" ref="J26:L26" si="12">SUM(J10:J25)</f>
        <v>0.98541528744594709</v>
      </c>
      <c r="K26" s="22"/>
      <c r="L26" s="22">
        <f t="shared" si="12"/>
        <v>170.47684472814888</v>
      </c>
    </row>
    <row r="27" spans="2:12" s="8" customFormat="1" ht="13" customHeight="1" x14ac:dyDescent="0.2">
      <c r="B27" s="16"/>
      <c r="C27" s="16"/>
      <c r="D27" s="16"/>
      <c r="E27" s="50">
        <f>E10+F26</f>
        <v>0.99998687622592164</v>
      </c>
      <c r="F27" s="51"/>
      <c r="G27" s="16"/>
      <c r="H27" s="16"/>
      <c r="I27" s="16"/>
      <c r="J27" s="16"/>
      <c r="K27" s="16"/>
      <c r="L27" s="16"/>
    </row>
    <row r="28" spans="2:12" s="8" customFormat="1" ht="14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s="8" customFormat="1" ht="14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s="8" customFormat="1" ht="14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s="8" customFormat="1" ht="14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s="8" customFormat="1" ht="14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4" spans="2:12" s="8" customFormat="1" ht="14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</sheetData>
  <mergeCells count="4">
    <mergeCell ref="E8:H8"/>
    <mergeCell ref="J8:L8"/>
    <mergeCell ref="E27:F27"/>
    <mergeCell ref="C8:D8"/>
  </mergeCells>
  <phoneticPr fontId="6"/>
  <pageMargins left="0.70000000000000007" right="0.70000000000000007" top="0.75" bottom="0.75" header="0.30000000000000004" footer="0.30000000000000004"/>
  <pageSetup paperSize="9" fitToWidth="0" fitToHeight="0" orientation="portrait" horizontalDpi="1200" verticalDpi="1200" r:id="rId1"/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DF0C2-1711-4136-8464-12A64593CC18}">
  <dimension ref="B2:M35"/>
  <sheetViews>
    <sheetView workbookViewId="0"/>
  </sheetViews>
  <sheetFormatPr defaultRowHeight="13" x14ac:dyDescent="0.2"/>
  <cols>
    <col min="1" max="1" width="8.7265625" style="1"/>
    <col min="2" max="4" width="6" style="1" customWidth="1"/>
    <col min="5" max="5" width="8" style="1" customWidth="1"/>
    <col min="6" max="6" width="8.7265625" style="1"/>
    <col min="7" max="7" width="9.1796875" style="1" bestFit="1" customWidth="1"/>
    <col min="8" max="8" width="7.453125" style="1" customWidth="1"/>
    <col min="9" max="9" width="1.08984375" style="1" customWidth="1"/>
    <col min="10" max="10" width="8.81640625" style="1" customWidth="1"/>
    <col min="11" max="11" width="9.453125" style="1" customWidth="1"/>
    <col min="12" max="12" width="8.08984375" style="1" customWidth="1"/>
    <col min="13" max="13" width="16.26953125" style="1" bestFit="1" customWidth="1"/>
    <col min="14" max="16384" width="8.7265625" style="1"/>
  </cols>
  <sheetData>
    <row r="2" spans="2:13" x14ac:dyDescent="0.2">
      <c r="B2" s="7" t="s">
        <v>18</v>
      </c>
    </row>
    <row r="4" spans="2:13" ht="14.5" thickBot="1" x14ac:dyDescent="0.25">
      <c r="B4" s="10"/>
      <c r="C4" s="10"/>
      <c r="D4" s="24" t="s">
        <v>14</v>
      </c>
      <c r="E4" s="15" t="s">
        <v>8</v>
      </c>
      <c r="F4" s="28">
        <v>3</v>
      </c>
      <c r="G4" s="11" t="s">
        <v>2</v>
      </c>
      <c r="H4" s="14"/>
      <c r="I4" s="15" t="s">
        <v>8</v>
      </c>
      <c r="J4" s="30">
        <v>3</v>
      </c>
      <c r="K4" s="11" t="s">
        <v>2</v>
      </c>
      <c r="L4" s="10"/>
    </row>
    <row r="5" spans="2:13" ht="13.5" thickBot="1" x14ac:dyDescent="0.25">
      <c r="B5" s="16"/>
      <c r="C5" s="16"/>
      <c r="D5" s="16"/>
      <c r="E5" s="12" t="s">
        <v>12</v>
      </c>
      <c r="F5" s="33">
        <v>0.3</v>
      </c>
      <c r="G5" s="29">
        <v>-415.65845637507664</v>
      </c>
      <c r="H5" s="16"/>
      <c r="I5" s="18" t="s">
        <v>9</v>
      </c>
      <c r="J5" s="34">
        <v>1</v>
      </c>
      <c r="K5" s="29">
        <v>-385.10837106189052</v>
      </c>
      <c r="L5" s="16"/>
    </row>
    <row r="6" spans="2:13" s="8" customFormat="1" ht="14.5" thickBot="1" x14ac:dyDescent="0.25">
      <c r="B6" s="1"/>
      <c r="C6" s="1"/>
      <c r="D6" s="25" t="s">
        <v>15</v>
      </c>
      <c r="E6" s="15" t="s">
        <v>8</v>
      </c>
      <c r="F6" s="26">
        <v>4.5</v>
      </c>
      <c r="G6" s="2" t="s">
        <v>2</v>
      </c>
      <c r="I6" s="15" t="s">
        <v>8</v>
      </c>
      <c r="J6" s="35">
        <v>2.9190717487038631</v>
      </c>
      <c r="K6" s="2" t="s">
        <v>2</v>
      </c>
      <c r="L6" s="1"/>
    </row>
    <row r="7" spans="2:13" ht="14.5" thickBot="1" x14ac:dyDescent="0.25">
      <c r="E7" s="12" t="s">
        <v>12</v>
      </c>
      <c r="F7" s="31"/>
      <c r="G7" s="26">
        <f>SUM(G12:G26)</f>
        <v>-268.73533275936558</v>
      </c>
      <c r="I7" s="18" t="s">
        <v>9</v>
      </c>
      <c r="J7" s="32">
        <v>1.3196799212604127</v>
      </c>
      <c r="K7" s="27">
        <f>SUM(K11:K26)</f>
        <v>-309.50078327190698</v>
      </c>
      <c r="L7" s="16"/>
      <c r="M7" s="8"/>
    </row>
    <row r="8" spans="2:13" ht="14" x14ac:dyDescent="0.2">
      <c r="E8" s="42" t="s">
        <v>20</v>
      </c>
      <c r="F8" s="38"/>
      <c r="G8" s="38"/>
      <c r="H8" s="39"/>
      <c r="I8" s="40"/>
      <c r="J8" s="41"/>
      <c r="K8" s="38"/>
      <c r="L8" s="43"/>
      <c r="M8" s="8"/>
    </row>
    <row r="9" spans="2:13" s="8" customFormat="1" ht="14" x14ac:dyDescent="0.2">
      <c r="B9" s="9"/>
      <c r="C9" s="52" t="s">
        <v>7</v>
      </c>
      <c r="D9" s="53"/>
      <c r="E9" s="45" t="s">
        <v>19</v>
      </c>
      <c r="F9" s="47"/>
      <c r="G9" s="47"/>
      <c r="H9" s="47"/>
      <c r="I9" s="17"/>
      <c r="J9" s="54" t="s">
        <v>17</v>
      </c>
      <c r="K9" s="47"/>
      <c r="L9" s="55"/>
    </row>
    <row r="10" spans="2:13" s="8" customFormat="1" ht="15" x14ac:dyDescent="0.2">
      <c r="B10" s="12" t="s">
        <v>5</v>
      </c>
      <c r="C10" s="12" t="s">
        <v>13</v>
      </c>
      <c r="D10" s="12" t="s">
        <v>0</v>
      </c>
      <c r="E10" s="18" t="s">
        <v>4</v>
      </c>
      <c r="F10" s="23" t="s">
        <v>10</v>
      </c>
      <c r="G10" s="13" t="s">
        <v>1</v>
      </c>
      <c r="H10" s="13" t="s">
        <v>3</v>
      </c>
      <c r="I10" s="13"/>
      <c r="J10" s="23" t="s">
        <v>10</v>
      </c>
      <c r="K10" s="13" t="s">
        <v>11</v>
      </c>
      <c r="L10" s="13" t="s">
        <v>3</v>
      </c>
    </row>
    <row r="11" spans="2:13" s="8" customFormat="1" ht="14" x14ac:dyDescent="0.2">
      <c r="B11" s="8">
        <v>1</v>
      </c>
      <c r="C11" s="3">
        <v>0</v>
      </c>
      <c r="D11" s="3">
        <f>F8</f>
        <v>0</v>
      </c>
      <c r="E11" s="4"/>
      <c r="F11" s="4">
        <f>_xlfn.POISSON.DIST(C11,$F$6,FALSE)</f>
        <v>1.1108996538242306E-2</v>
      </c>
      <c r="G11" s="4"/>
      <c r="H11" s="5"/>
      <c r="I11" s="5"/>
      <c r="J11" s="6">
        <f t="shared" ref="J11:J26" si="0">_xlfn.GAMMA(C11+1/$J$7)/_xlfn.GAMMA(C11+1)/_xlfn.GAMMA(1/$J$7) * (($J$6*$J$7)^C11) /((1+$J$6*$J$7)^(C11+1/$J$7))</f>
        <v>0.30214867827725367</v>
      </c>
      <c r="K11" s="4">
        <f>D11*LN(J11)</f>
        <v>0</v>
      </c>
      <c r="L11" s="5">
        <f>$D$27*J11</f>
        <v>33.538503288775161</v>
      </c>
    </row>
    <row r="12" spans="2:13" s="8" customFormat="1" ht="14" x14ac:dyDescent="0.2">
      <c r="B12" s="8">
        <v>2</v>
      </c>
      <c r="C12" s="3">
        <v>1</v>
      </c>
      <c r="D12" s="3">
        <v>16</v>
      </c>
      <c r="E12" s="4"/>
      <c r="F12" s="4">
        <f>_xlfn.POISSON.DIST(C12,$F$6,FALSE)/(1-$F$11)</f>
        <v>5.0552067161184981E-2</v>
      </c>
      <c r="G12" s="4">
        <f t="shared" ref="G12:G26" si="1">LN(F12)*D12</f>
        <v>-47.75602305528686</v>
      </c>
      <c r="H12" s="5">
        <f>$D$27*F12</f>
        <v>5.611279454891533</v>
      </c>
      <c r="I12" s="5"/>
      <c r="J12" s="6">
        <f t="shared" si="0"/>
        <v>0.18177039932395078</v>
      </c>
      <c r="K12" s="4">
        <f t="shared" ref="K12:K26" si="2">D12*LN(J12)</f>
        <v>-27.280174887930311</v>
      </c>
      <c r="L12" s="5">
        <f t="shared" ref="L12:L26" si="3">$D$27*J12</f>
        <v>20.176514324958536</v>
      </c>
    </row>
    <row r="13" spans="2:13" s="8" customFormat="1" ht="14" x14ac:dyDescent="0.2">
      <c r="B13" s="8">
        <v>3</v>
      </c>
      <c r="C13" s="3">
        <v>2</v>
      </c>
      <c r="D13" s="3">
        <v>9</v>
      </c>
      <c r="E13" s="4"/>
      <c r="F13" s="4">
        <f t="shared" ref="F13:F26" si="4">_xlfn.POISSON.DIST(C13,$F$6,FALSE)/(1-$F$11)</f>
        <v>0.1137421511126662</v>
      </c>
      <c r="G13" s="4">
        <f t="shared" si="1"/>
        <v>-19.564391022651904</v>
      </c>
      <c r="H13" s="5">
        <f t="shared" ref="H13:H26" si="5">$D$27*F13</f>
        <v>12.625378773505947</v>
      </c>
      <c r="I13" s="5"/>
      <c r="J13" s="6">
        <f t="shared" si="0"/>
        <v>0.12683049617446426</v>
      </c>
      <c r="K13" s="4">
        <f t="shared" si="2"/>
        <v>-18.584133838093862</v>
      </c>
      <c r="L13" s="5">
        <f t="shared" si="3"/>
        <v>14.078185075365534</v>
      </c>
    </row>
    <row r="14" spans="2:13" s="8" customFormat="1" ht="14" x14ac:dyDescent="0.2">
      <c r="B14" s="8">
        <v>4</v>
      </c>
      <c r="C14" s="3">
        <v>3</v>
      </c>
      <c r="D14" s="3">
        <v>19</v>
      </c>
      <c r="E14" s="4"/>
      <c r="F14" s="4">
        <f t="shared" si="4"/>
        <v>0.17061322666899928</v>
      </c>
      <c r="G14" s="4">
        <f t="shared" si="1"/>
        <v>-33.59876621598778</v>
      </c>
      <c r="H14" s="5">
        <f t="shared" si="5"/>
        <v>18.938068160258918</v>
      </c>
      <c r="I14" s="5"/>
      <c r="J14" s="6">
        <f t="shared" si="0"/>
        <v>9.2561396413677374E-2</v>
      </c>
      <c r="K14" s="4">
        <f t="shared" si="2"/>
        <v>-45.217779083014193</v>
      </c>
      <c r="L14" s="5">
        <f t="shared" si="3"/>
        <v>10.274315001918188</v>
      </c>
    </row>
    <row r="15" spans="2:13" s="8" customFormat="1" ht="14" x14ac:dyDescent="0.2">
      <c r="B15" s="8">
        <v>5</v>
      </c>
      <c r="C15" s="3">
        <v>4</v>
      </c>
      <c r="D15" s="3">
        <v>19</v>
      </c>
      <c r="E15" s="4"/>
      <c r="F15" s="4">
        <f t="shared" si="4"/>
        <v>0.19193988000262424</v>
      </c>
      <c r="G15" s="4">
        <f t="shared" si="1"/>
        <v>-31.360888538516491</v>
      </c>
      <c r="H15" s="5">
        <f t="shared" si="5"/>
        <v>21.305326680291291</v>
      </c>
      <c r="I15" s="5"/>
      <c r="J15" s="6">
        <f t="shared" si="0"/>
        <v>6.903510023377267E-2</v>
      </c>
      <c r="K15" s="4">
        <f t="shared" si="2"/>
        <v>-50.789663889075577</v>
      </c>
      <c r="L15" s="5">
        <f t="shared" si="3"/>
        <v>7.662896125948766</v>
      </c>
    </row>
    <row r="16" spans="2:13" s="8" customFormat="1" ht="14" x14ac:dyDescent="0.2">
      <c r="B16" s="8">
        <v>6</v>
      </c>
      <c r="C16" s="3">
        <v>5</v>
      </c>
      <c r="D16" s="3">
        <v>15</v>
      </c>
      <c r="E16" s="4"/>
      <c r="F16" s="4">
        <f t="shared" si="4"/>
        <v>0.17274589200236179</v>
      </c>
      <c r="G16" s="4">
        <f t="shared" si="1"/>
        <v>-26.339003949485679</v>
      </c>
      <c r="H16" s="5">
        <f t="shared" si="5"/>
        <v>19.174794012262158</v>
      </c>
      <c r="I16" s="5"/>
      <c r="J16" s="6">
        <f t="shared" si="0"/>
        <v>5.2152305518030663E-2</v>
      </c>
      <c r="K16" s="4">
        <f t="shared" si="2"/>
        <v>-44.303803337315252</v>
      </c>
      <c r="L16" s="5">
        <f t="shared" si="3"/>
        <v>5.788905912501404</v>
      </c>
    </row>
    <row r="17" spans="2:12" s="8" customFormat="1" ht="14" x14ac:dyDescent="0.2">
      <c r="B17" s="8">
        <v>7</v>
      </c>
      <c r="C17" s="3">
        <v>6</v>
      </c>
      <c r="D17" s="3">
        <v>13</v>
      </c>
      <c r="E17" s="4"/>
      <c r="F17" s="4">
        <f t="shared" si="4"/>
        <v>0.12955941900177137</v>
      </c>
      <c r="G17" s="4">
        <f t="shared" si="1"/>
        <v>-26.567003698094076</v>
      </c>
      <c r="H17" s="5">
        <f t="shared" si="5"/>
        <v>14.381095509196623</v>
      </c>
      <c r="I17" s="5"/>
      <c r="J17" s="6">
        <f t="shared" si="0"/>
        <v>3.9732588011220954E-2</v>
      </c>
      <c r="K17" s="4">
        <f t="shared" si="2"/>
        <v>-41.932586426923244</v>
      </c>
      <c r="L17" s="5">
        <f t="shared" si="3"/>
        <v>4.4103172692455255</v>
      </c>
    </row>
    <row r="18" spans="2:12" s="8" customFormat="1" ht="14" x14ac:dyDescent="0.2">
      <c r="B18" s="8">
        <v>8</v>
      </c>
      <c r="C18" s="3">
        <v>7</v>
      </c>
      <c r="D18" s="3">
        <v>4</v>
      </c>
      <c r="E18" s="4"/>
      <c r="F18" s="4">
        <f t="shared" si="4"/>
        <v>8.3288197929710164E-2</v>
      </c>
      <c r="G18" s="4">
        <f t="shared" si="1"/>
        <v>-9.9417936854527937</v>
      </c>
      <c r="H18" s="5">
        <f t="shared" si="5"/>
        <v>9.2449899701978282</v>
      </c>
      <c r="I18" s="5"/>
      <c r="J18" s="6">
        <f t="shared" si="0"/>
        <v>3.0452476549307335E-2</v>
      </c>
      <c r="K18" s="4">
        <f t="shared" si="2"/>
        <v>-13.966351825859689</v>
      </c>
      <c r="L18" s="5">
        <f t="shared" si="3"/>
        <v>3.3802248969731141</v>
      </c>
    </row>
    <row r="19" spans="2:12" s="8" customFormat="1" ht="14" x14ac:dyDescent="0.2">
      <c r="B19" s="8">
        <v>9</v>
      </c>
      <c r="C19" s="3">
        <v>8</v>
      </c>
      <c r="D19" s="3">
        <v>6</v>
      </c>
      <c r="E19" s="4"/>
      <c r="F19" s="4">
        <f t="shared" si="4"/>
        <v>4.6849611335461977E-2</v>
      </c>
      <c r="G19" s="4">
        <f t="shared" si="1"/>
        <v>-18.364875397600564</v>
      </c>
      <c r="H19" s="5">
        <f t="shared" si="5"/>
        <v>5.2003068582362797</v>
      </c>
      <c r="I19" s="5"/>
      <c r="J19" s="6">
        <f t="shared" si="0"/>
        <v>2.3444448116386778E-2</v>
      </c>
      <c r="K19" s="4">
        <f t="shared" si="2"/>
        <v>-22.518729397315017</v>
      </c>
      <c r="L19" s="5">
        <f t="shared" si="3"/>
        <v>2.6023337409189322</v>
      </c>
    </row>
    <row r="20" spans="2:12" s="8" customFormat="1" ht="14" x14ac:dyDescent="0.2">
      <c r="B20" s="8">
        <v>10</v>
      </c>
      <c r="C20" s="3">
        <v>9</v>
      </c>
      <c r="D20" s="3">
        <v>3</v>
      </c>
      <c r="E20" s="4"/>
      <c r="F20" s="4">
        <f t="shared" si="4"/>
        <v>2.3424805667730978E-2</v>
      </c>
      <c r="G20" s="4">
        <f t="shared" si="1"/>
        <v>-11.261879240480118</v>
      </c>
      <c r="H20" s="5">
        <f t="shared" si="5"/>
        <v>2.6001534291181385</v>
      </c>
      <c r="I20" s="5"/>
      <c r="J20" s="6">
        <f t="shared" si="0"/>
        <v>1.811179903790909E-2</v>
      </c>
      <c r="K20" s="4">
        <f t="shared" si="2"/>
        <v>-12.033575017634172</v>
      </c>
      <c r="L20" s="5">
        <f t="shared" si="3"/>
        <v>2.010409693207909</v>
      </c>
    </row>
    <row r="21" spans="2:12" s="8" customFormat="1" ht="14" x14ac:dyDescent="0.2">
      <c r="B21" s="8">
        <v>11</v>
      </c>
      <c r="C21" s="3">
        <v>10</v>
      </c>
      <c r="D21" s="3">
        <v>3</v>
      </c>
      <c r="E21" s="4"/>
      <c r="F21" s="4">
        <f t="shared" si="4"/>
        <v>1.0541162550478935E-2</v>
      </c>
      <c r="G21" s="4">
        <f t="shared" si="1"/>
        <v>-13.657402329133436</v>
      </c>
      <c r="H21" s="5">
        <f t="shared" si="5"/>
        <v>1.1700690431031617</v>
      </c>
      <c r="I21" s="5"/>
      <c r="J21" s="6">
        <f t="shared" si="0"/>
        <v>1.4030810923298534E-2</v>
      </c>
      <c r="K21" s="4">
        <f t="shared" si="2"/>
        <v>-12.799498761902505</v>
      </c>
      <c r="L21" s="5">
        <f t="shared" si="3"/>
        <v>1.5574200124861373</v>
      </c>
    </row>
    <row r="22" spans="2:12" s="8" customFormat="1" ht="14" x14ac:dyDescent="0.2">
      <c r="B22" s="8">
        <v>12</v>
      </c>
      <c r="C22" s="3">
        <v>11</v>
      </c>
      <c r="D22" s="3">
        <v>1</v>
      </c>
      <c r="E22" s="4"/>
      <c r="F22" s="4">
        <f t="shared" si="4"/>
        <v>4.3122937706504723E-3</v>
      </c>
      <c r="G22" s="4">
        <f t="shared" si="1"/>
        <v>-5.4462853190665745</v>
      </c>
      <c r="H22" s="5">
        <f t="shared" si="5"/>
        <v>0.47866460854220244</v>
      </c>
      <c r="I22" s="5"/>
      <c r="J22" s="6">
        <f t="shared" si="0"/>
        <v>1.0893890097945683E-2</v>
      </c>
      <c r="K22" s="4">
        <f t="shared" si="2"/>
        <v>-4.5195531883820168</v>
      </c>
      <c r="L22" s="5">
        <f t="shared" si="3"/>
        <v>1.2092218008719708</v>
      </c>
    </row>
    <row r="23" spans="2:12" s="8" customFormat="1" ht="14" x14ac:dyDescent="0.2">
      <c r="B23" s="8">
        <v>13</v>
      </c>
      <c r="C23" s="3">
        <v>12</v>
      </c>
      <c r="D23" s="3">
        <v>1</v>
      </c>
      <c r="E23" s="4"/>
      <c r="F23" s="4">
        <f t="shared" si="4"/>
        <v>1.6171101639939299E-3</v>
      </c>
      <c r="G23" s="4">
        <f t="shared" si="1"/>
        <v>-6.4271145720782989</v>
      </c>
      <c r="H23" s="5">
        <f t="shared" si="5"/>
        <v>0.17949922820332623</v>
      </c>
      <c r="I23" s="5"/>
      <c r="J23" s="6">
        <f t="shared" si="0"/>
        <v>8.4741742083842848E-3</v>
      </c>
      <c r="K23" s="4">
        <f t="shared" si="2"/>
        <v>-4.7707320690017934</v>
      </c>
      <c r="L23" s="5">
        <f t="shared" si="3"/>
        <v>0.94063333713065556</v>
      </c>
    </row>
    <row r="24" spans="2:12" s="8" customFormat="1" ht="14" x14ac:dyDescent="0.2">
      <c r="B24" s="8">
        <v>14</v>
      </c>
      <c r="C24" s="3">
        <v>13</v>
      </c>
      <c r="D24" s="3">
        <v>0</v>
      </c>
      <c r="E24" s="4"/>
      <c r="F24" s="4">
        <f t="shared" si="4"/>
        <v>5.5976890292097625E-4</v>
      </c>
      <c r="G24" s="4">
        <f t="shared" si="1"/>
        <v>0</v>
      </c>
      <c r="H24" s="5">
        <f t="shared" si="5"/>
        <v>6.2134348224228364E-2</v>
      </c>
      <c r="I24" s="5"/>
      <c r="J24" s="6">
        <f t="shared" si="0"/>
        <v>6.6023648191395248E-3</v>
      </c>
      <c r="K24" s="4">
        <f t="shared" si="2"/>
        <v>0</v>
      </c>
      <c r="L24" s="5">
        <f t="shared" si="3"/>
        <v>0.7328624949244873</v>
      </c>
    </row>
    <row r="25" spans="2:12" s="8" customFormat="1" ht="14" x14ac:dyDescent="0.2">
      <c r="B25" s="8">
        <v>15</v>
      </c>
      <c r="C25" s="3">
        <v>14</v>
      </c>
      <c r="D25" s="3">
        <v>1</v>
      </c>
      <c r="E25" s="4"/>
      <c r="F25" s="4">
        <f t="shared" si="4"/>
        <v>1.7992571879602788E-4</v>
      </c>
      <c r="G25" s="4">
        <f t="shared" si="1"/>
        <v>-8.6229664656025466</v>
      </c>
      <c r="H25" s="5">
        <f t="shared" si="5"/>
        <v>1.9971754786359094E-2</v>
      </c>
      <c r="I25" s="5"/>
      <c r="J25" s="6">
        <f t="shared" si="0"/>
        <v>5.1509847856738965E-3</v>
      </c>
      <c r="K25" s="4">
        <f t="shared" si="2"/>
        <v>-5.2685673620676026</v>
      </c>
      <c r="L25" s="5">
        <f t="shared" si="3"/>
        <v>0.5717593112098025</v>
      </c>
    </row>
    <row r="26" spans="2:12" s="8" customFormat="1" ht="14" x14ac:dyDescent="0.2">
      <c r="B26" s="8">
        <v>16</v>
      </c>
      <c r="C26" s="3">
        <v>15</v>
      </c>
      <c r="D26" s="3">
        <v>1</v>
      </c>
      <c r="E26" s="4"/>
      <c r="F26" s="4">
        <f t="shared" si="4"/>
        <v>5.3977715638808197E-5</v>
      </c>
      <c r="G26" s="4">
        <f t="shared" si="1"/>
        <v>-9.8269392699284861</v>
      </c>
      <c r="H26" s="5">
        <f t="shared" si="5"/>
        <v>5.9915264359077097E-3</v>
      </c>
      <c r="I26" s="5"/>
      <c r="J26" s="6">
        <f t="shared" si="0"/>
        <v>4.0233749555316518E-3</v>
      </c>
      <c r="K26" s="4">
        <f t="shared" si="2"/>
        <v>-5.5156341873917532</v>
      </c>
      <c r="L26" s="20">
        <f t="shared" si="3"/>
        <v>0.44659462006401335</v>
      </c>
    </row>
    <row r="27" spans="2:12" s="8" customFormat="1" ht="14" x14ac:dyDescent="0.2">
      <c r="B27" s="10"/>
      <c r="C27" s="9" t="s">
        <v>6</v>
      </c>
      <c r="D27" s="19">
        <f>SUM(D11:D26)</f>
        <v>111</v>
      </c>
      <c r="E27" s="21">
        <f>E11</f>
        <v>0</v>
      </c>
      <c r="F27" s="4">
        <f>SUM(F12:F26)</f>
        <v>0.99997948970499007</v>
      </c>
      <c r="G27" s="10"/>
      <c r="H27" s="22">
        <f>SUM(H11:H26)</f>
        <v>110.99772335725389</v>
      </c>
      <c r="I27" s="22"/>
      <c r="J27" s="21">
        <f t="shared" ref="J27:L27" si="6">SUM(J11:J26)</f>
        <v>0.98541528744594709</v>
      </c>
      <c r="K27" s="22"/>
      <c r="L27" s="22">
        <f t="shared" si="6"/>
        <v>109.38109690650013</v>
      </c>
    </row>
    <row r="28" spans="2:12" s="8" customFormat="1" ht="14" x14ac:dyDescent="0.2">
      <c r="B28" s="16"/>
      <c r="C28" s="16"/>
      <c r="D28" s="16"/>
      <c r="E28" s="50">
        <f>E11+F27</f>
        <v>0.99997948970499007</v>
      </c>
      <c r="F28" s="51"/>
      <c r="G28" s="16"/>
      <c r="H28" s="16"/>
      <c r="I28" s="16"/>
      <c r="J28" s="16"/>
      <c r="K28" s="16"/>
      <c r="L28" s="16"/>
    </row>
    <row r="29" spans="2:12" s="8" customFormat="1" ht="14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s="8" customFormat="1" ht="14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s="8" customFormat="1" ht="14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s="8" customFormat="1" ht="14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s="8" customFormat="1" ht="14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5" spans="2:12" s="8" customFormat="1" ht="14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</sheetData>
  <mergeCells count="4">
    <mergeCell ref="C9:D9"/>
    <mergeCell ref="E9:H9"/>
    <mergeCell ref="J9:L9"/>
    <mergeCell ref="E28:F28"/>
  </mergeCells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54578-96E8-4625-B651-4028DF3AC141}">
  <dimension ref="B2:M33"/>
  <sheetViews>
    <sheetView workbookViewId="0"/>
  </sheetViews>
  <sheetFormatPr defaultRowHeight="13" x14ac:dyDescent="0.2"/>
  <cols>
    <col min="1" max="1" width="4.36328125" style="1" customWidth="1"/>
    <col min="2" max="4" width="6" style="1" customWidth="1"/>
    <col min="5" max="5" width="8" style="1" customWidth="1"/>
    <col min="6" max="6" width="8.7265625" style="1"/>
    <col min="7" max="7" width="10.453125" style="1" customWidth="1"/>
    <col min="8" max="8" width="7.453125" style="1" customWidth="1"/>
    <col min="9" max="9" width="1.08984375" style="1" customWidth="1"/>
    <col min="10" max="10" width="8.81640625" style="1" customWidth="1"/>
    <col min="11" max="11" width="9.453125" style="1" customWidth="1"/>
    <col min="12" max="12" width="8.08984375" style="1" customWidth="1"/>
    <col min="13" max="13" width="16.26953125" style="1" bestFit="1" customWidth="1"/>
    <col min="14" max="16384" width="8.7265625" style="1"/>
  </cols>
  <sheetData>
    <row r="2" spans="2:13" x14ac:dyDescent="0.2">
      <c r="B2" s="7" t="s">
        <v>18</v>
      </c>
    </row>
    <row r="3" spans="2:13" ht="13.5" thickBot="1" x14ac:dyDescent="0.25"/>
    <row r="4" spans="2:13" s="8" customFormat="1" ht="14.5" thickBot="1" x14ac:dyDescent="0.25">
      <c r="B4" s="1"/>
      <c r="C4" s="1"/>
      <c r="D4" s="25" t="s">
        <v>15</v>
      </c>
      <c r="E4" s="15" t="s">
        <v>8</v>
      </c>
      <c r="F4" s="26">
        <v>0.97770399802490726</v>
      </c>
      <c r="G4" s="2" t="s">
        <v>2</v>
      </c>
      <c r="I4" s="15" t="s">
        <v>8</v>
      </c>
      <c r="J4" s="35">
        <v>0.17937491347646756</v>
      </c>
      <c r="K4" s="2" t="s">
        <v>2</v>
      </c>
      <c r="L4" s="1"/>
    </row>
    <row r="5" spans="2:13" ht="14.5" thickBot="1" x14ac:dyDescent="0.25">
      <c r="E5" s="12" t="s">
        <v>12</v>
      </c>
      <c r="F5" s="31"/>
      <c r="G5" s="26">
        <f>SUM(G10:G24)</f>
        <v>-1366.0605167637293</v>
      </c>
      <c r="I5" s="18" t="s">
        <v>9</v>
      </c>
      <c r="J5" s="32">
        <v>6.036158342864514</v>
      </c>
      <c r="K5" s="27">
        <f>SUM(K10:K24)</f>
        <v>-1297.0661608761959</v>
      </c>
      <c r="L5" s="16"/>
      <c r="M5" s="8"/>
    </row>
    <row r="6" spans="2:13" ht="14" x14ac:dyDescent="0.2">
      <c r="E6" s="16"/>
      <c r="F6" s="16"/>
      <c r="G6" s="16"/>
      <c r="H6" s="16"/>
      <c r="I6" s="16"/>
      <c r="J6" s="16"/>
      <c r="K6" s="16"/>
      <c r="L6" s="16"/>
      <c r="M6" s="8"/>
    </row>
    <row r="7" spans="2:13" s="8" customFormat="1" ht="14" x14ac:dyDescent="0.2">
      <c r="B7" s="9"/>
      <c r="C7" s="52" t="s">
        <v>7</v>
      </c>
      <c r="D7" s="53"/>
      <c r="E7" s="45" t="s">
        <v>19</v>
      </c>
      <c r="F7" s="46"/>
      <c r="G7" s="47"/>
      <c r="H7" s="47"/>
      <c r="I7" s="17"/>
      <c r="J7" s="56" t="s">
        <v>21</v>
      </c>
      <c r="K7" s="46"/>
      <c r="L7" s="49"/>
    </row>
    <row r="8" spans="2:13" s="8" customFormat="1" ht="15" x14ac:dyDescent="0.2">
      <c r="B8" s="12" t="s">
        <v>5</v>
      </c>
      <c r="C8" s="12" t="s">
        <v>13</v>
      </c>
      <c r="D8" s="12" t="s">
        <v>0</v>
      </c>
      <c r="E8" s="18" t="s">
        <v>4</v>
      </c>
      <c r="F8" s="23" t="s">
        <v>10</v>
      </c>
      <c r="G8" s="13" t="s">
        <v>1</v>
      </c>
      <c r="H8" s="13" t="s">
        <v>3</v>
      </c>
      <c r="I8" s="13"/>
      <c r="J8" s="23" t="s">
        <v>10</v>
      </c>
      <c r="K8" s="13" t="s">
        <v>11</v>
      </c>
      <c r="L8" s="13" t="s">
        <v>3</v>
      </c>
    </row>
    <row r="9" spans="2:13" s="8" customFormat="1" ht="14" x14ac:dyDescent="0.2">
      <c r="B9" s="8">
        <v>1</v>
      </c>
      <c r="C9" s="3">
        <v>0</v>
      </c>
      <c r="D9" s="3">
        <f>F6</f>
        <v>0</v>
      </c>
      <c r="E9" s="4"/>
      <c r="F9" s="4">
        <f>_xlfn.POISSON.DIST(C9,$F$4,FALSE)</f>
        <v>0.37617380388287658</v>
      </c>
      <c r="G9" s="4"/>
      <c r="H9" s="5"/>
      <c r="I9" s="5"/>
      <c r="J9" s="6">
        <f t="shared" ref="J9" si="0">_xlfn.GAMMA(C9+1/$J$5)/_xlfn.GAMMA(C9+1)/_xlfn.GAMMA(1/$J$5) * (($J$4*$J$5)^C9) /((1+$J$4*$J$5)^(C9+1/$J$5))</f>
        <v>0.88554867183588815</v>
      </c>
      <c r="K9" s="4"/>
      <c r="L9" s="5"/>
    </row>
    <row r="10" spans="2:13" s="8" customFormat="1" ht="14" x14ac:dyDescent="0.2">
      <c r="B10" s="8">
        <v>2</v>
      </c>
      <c r="C10" s="3">
        <v>1</v>
      </c>
      <c r="D10" s="3">
        <v>848</v>
      </c>
      <c r="E10" s="4"/>
      <c r="F10" s="4">
        <f>_xlfn.POISSON.DIST(C10,$F$4,FALSE)/(1-$F$9)</f>
        <v>0.5895658667393856</v>
      </c>
      <c r="G10" s="4">
        <f t="shared" ref="G10:G24" si="1">LN(F10)*D10</f>
        <v>-448.05676954947813</v>
      </c>
      <c r="H10" s="5">
        <f>$D$25*F10</f>
        <v>749.33821662575906</v>
      </c>
      <c r="I10" s="5"/>
      <c r="J10" s="6">
        <f>(_xlfn.GAMMA(C10+1/$J$5)/_xlfn.GAMMA(C10+1)/_xlfn.GAMMA(1/$J$5) * (($J$4*$J$5)^C10) /((1+$J$4*$J$5)^(C10+1/$J$5)))/(1-$J$9)</f>
        <v>0.6663757879845783</v>
      </c>
      <c r="K10" s="4">
        <f t="shared" ref="K10:K24" si="2">D10*LN(J10)</f>
        <v>-344.20449010115567</v>
      </c>
      <c r="L10" s="5">
        <f t="shared" ref="L10:L24" si="3">$D$25*J10</f>
        <v>846.963626528399</v>
      </c>
    </row>
    <row r="11" spans="2:13" s="8" customFormat="1" ht="14" x14ac:dyDescent="0.2">
      <c r="B11" s="8">
        <v>3</v>
      </c>
      <c r="C11" s="3">
        <v>2</v>
      </c>
      <c r="D11" s="3">
        <v>254</v>
      </c>
      <c r="E11" s="4"/>
      <c r="F11" s="4">
        <f t="shared" ref="F11:F24" si="4">_xlfn.POISSON.DIST(C11,$F$4,FALSE)/(1-$F$9)</f>
        <v>0.28821045250505845</v>
      </c>
      <c r="G11" s="4">
        <f t="shared" si="1"/>
        <v>-315.99233927144218</v>
      </c>
      <c r="H11" s="5">
        <f t="shared" ref="H11:H24" si="5">$D$25*F11</f>
        <v>366.31548513392926</v>
      </c>
      <c r="I11" s="5"/>
      <c r="J11" s="6">
        <f t="shared" ref="J11:J24" si="6">(_xlfn.GAMMA(C11+1/$J$5)/_xlfn.GAMMA(C11+1)/_xlfn.GAMMA(1/$J$5) * (($J$4*$J$5)^C11) /((1+$J$4*$J$5)^(C11+1/$J$5)))/(1-$J$9)</f>
        <v>0.20190748895456714</v>
      </c>
      <c r="K11" s="4">
        <f t="shared" si="2"/>
        <v>-406.38619813686688</v>
      </c>
      <c r="L11" s="5">
        <f t="shared" si="3"/>
        <v>256.62441846125483</v>
      </c>
    </row>
    <row r="12" spans="2:13" s="8" customFormat="1" ht="14" x14ac:dyDescent="0.2">
      <c r="B12" s="8">
        <v>4</v>
      </c>
      <c r="C12" s="3">
        <v>3</v>
      </c>
      <c r="D12" s="3">
        <v>92</v>
      </c>
      <c r="E12" s="4"/>
      <c r="F12" s="4">
        <f t="shared" si="4"/>
        <v>9.3928170562254443E-2</v>
      </c>
      <c r="G12" s="4">
        <f t="shared" si="1"/>
        <v>-217.60069372310841</v>
      </c>
      <c r="H12" s="5">
        <f t="shared" si="5"/>
        <v>119.3827047846254</v>
      </c>
      <c r="I12" s="5"/>
      <c r="J12" s="6">
        <f t="shared" si="6"/>
        <v>7.5772452347836916E-2</v>
      </c>
      <c r="K12" s="4">
        <f t="shared" si="2"/>
        <v>-237.36188396488063</v>
      </c>
      <c r="L12" s="5">
        <f t="shared" si="3"/>
        <v>96.306786934100714</v>
      </c>
    </row>
    <row r="13" spans="2:13" s="8" customFormat="1" ht="14" x14ac:dyDescent="0.2">
      <c r="B13" s="8">
        <v>5</v>
      </c>
      <c r="C13" s="3">
        <v>4</v>
      </c>
      <c r="D13" s="3">
        <v>53</v>
      </c>
      <c r="E13" s="4"/>
      <c r="F13" s="4">
        <f t="shared" si="4"/>
        <v>2.2958486971470387E-2</v>
      </c>
      <c r="G13" s="4">
        <f t="shared" si="1"/>
        <v>-200.02558323233652</v>
      </c>
      <c r="H13" s="5">
        <f t="shared" si="5"/>
        <v>29.180236940738862</v>
      </c>
      <c r="I13" s="5"/>
      <c r="J13" s="6">
        <f t="shared" si="6"/>
        <v>3.1174894394446893E-2</v>
      </c>
      <c r="K13" s="4">
        <f t="shared" si="2"/>
        <v>-183.8115352712631</v>
      </c>
      <c r="L13" s="5">
        <f t="shared" si="3"/>
        <v>39.623290775341999</v>
      </c>
    </row>
    <row r="14" spans="2:13" s="8" customFormat="1" ht="14" x14ac:dyDescent="0.2">
      <c r="B14" s="8">
        <v>6</v>
      </c>
      <c r="C14" s="3">
        <v>5</v>
      </c>
      <c r="D14" s="3">
        <v>11</v>
      </c>
      <c r="E14" s="4"/>
      <c r="F14" s="4">
        <f t="shared" si="4"/>
        <v>4.4893209001218709E-3</v>
      </c>
      <c r="G14" s="4">
        <f t="shared" si="1"/>
        <v>-59.466592194414645</v>
      </c>
      <c r="H14" s="5">
        <f t="shared" si="5"/>
        <v>5.7059268640548977</v>
      </c>
      <c r="I14" s="5"/>
      <c r="J14" s="6">
        <f t="shared" si="6"/>
        <v>1.3502304697652753E-2</v>
      </c>
      <c r="K14" s="4">
        <f t="shared" si="2"/>
        <v>-47.353843787402056</v>
      </c>
      <c r="L14" s="5">
        <f t="shared" si="3"/>
        <v>17.161429270716649</v>
      </c>
    </row>
    <row r="15" spans="2:13" s="8" customFormat="1" ht="14" x14ac:dyDescent="0.2">
      <c r="B15" s="8">
        <v>7</v>
      </c>
      <c r="C15" s="3">
        <v>6</v>
      </c>
      <c r="D15" s="3">
        <v>6</v>
      </c>
      <c r="E15" s="4"/>
      <c r="F15" s="4">
        <f t="shared" si="4"/>
        <v>7.3153783207765438E-4</v>
      </c>
      <c r="G15" s="4">
        <f t="shared" si="1"/>
        <v>-43.3221697220905</v>
      </c>
      <c r="H15" s="5">
        <f t="shared" si="5"/>
        <v>0.92978458457069868</v>
      </c>
      <c r="I15" s="5"/>
      <c r="J15" s="6">
        <f t="shared" si="6"/>
        <v>6.0432617057004498E-3</v>
      </c>
      <c r="K15" s="4">
        <f t="shared" si="2"/>
        <v>-30.652868371753904</v>
      </c>
      <c r="L15" s="5">
        <f t="shared" si="3"/>
        <v>7.6809856279452715</v>
      </c>
    </row>
    <row r="16" spans="2:13" s="8" customFormat="1" ht="14" x14ac:dyDescent="0.2">
      <c r="B16" s="8">
        <v>8</v>
      </c>
      <c r="C16" s="3">
        <v>7</v>
      </c>
      <c r="D16" s="3">
        <v>2</v>
      </c>
      <c r="E16" s="4"/>
      <c r="F16" s="4">
        <f t="shared" si="4"/>
        <v>1.0217535187554245E-4</v>
      </c>
      <c r="G16" s="4">
        <f t="shared" si="1"/>
        <v>-18.377640169336424</v>
      </c>
      <c r="H16" s="5">
        <f t="shared" si="5"/>
        <v>0.12986487223381446</v>
      </c>
      <c r="I16" s="5"/>
      <c r="J16" s="6">
        <f t="shared" si="6"/>
        <v>2.7672076619790053E-3</v>
      </c>
      <c r="K16" s="4">
        <f t="shared" si="2"/>
        <v>-11.779833062977804</v>
      </c>
      <c r="L16" s="5">
        <f t="shared" si="3"/>
        <v>3.5171209383753159</v>
      </c>
    </row>
    <row r="17" spans="2:12" s="8" customFormat="1" ht="14" x14ac:dyDescent="0.2">
      <c r="B17" s="8">
        <v>9</v>
      </c>
      <c r="C17" s="3">
        <v>8</v>
      </c>
      <c r="D17" s="3">
        <v>3</v>
      </c>
      <c r="E17" s="4"/>
      <c r="F17" s="4">
        <f t="shared" si="4"/>
        <v>1.2487156253539896E-5</v>
      </c>
      <c r="G17" s="4">
        <f t="shared" si="1"/>
        <v>-33.87242982483761</v>
      </c>
      <c r="H17" s="5">
        <f t="shared" si="5"/>
        <v>1.5871175598249208E-2</v>
      </c>
      <c r="I17" s="5"/>
      <c r="J17" s="6">
        <f t="shared" si="6"/>
        <v>1.2885364195501707E-3</v>
      </c>
      <c r="K17" s="4">
        <f t="shared" si="2"/>
        <v>-19.962744789586505</v>
      </c>
      <c r="L17" s="5">
        <f t="shared" si="3"/>
        <v>1.637729789248267</v>
      </c>
    </row>
    <row r="18" spans="2:12" s="8" customFormat="1" ht="14" x14ac:dyDescent="0.2">
      <c r="B18" s="8">
        <v>10</v>
      </c>
      <c r="C18" s="3">
        <v>9</v>
      </c>
      <c r="D18" s="3">
        <v>1</v>
      </c>
      <c r="E18" s="4"/>
      <c r="F18" s="4">
        <f t="shared" si="4"/>
        <v>1.3565269547830771E-6</v>
      </c>
      <c r="G18" s="4">
        <f t="shared" si="1"/>
        <v>-13.510582834213238</v>
      </c>
      <c r="H18" s="5">
        <f t="shared" si="5"/>
        <v>1.7241457595292911E-3</v>
      </c>
      <c r="I18" s="5"/>
      <c r="J18" s="6">
        <f t="shared" si="6"/>
        <v>6.0776285837149267E-4</v>
      </c>
      <c r="K18" s="4">
        <f t="shared" si="2"/>
        <v>-7.4057257876549683</v>
      </c>
      <c r="L18" s="5">
        <f t="shared" si="3"/>
        <v>0.77246659299016718</v>
      </c>
    </row>
    <row r="19" spans="2:12" s="8" customFormat="1" ht="14" x14ac:dyDescent="0.2">
      <c r="B19" s="8">
        <v>11</v>
      </c>
      <c r="C19" s="3">
        <v>10</v>
      </c>
      <c r="D19" s="3">
        <v>1</v>
      </c>
      <c r="E19" s="4"/>
      <c r="F19" s="4">
        <f t="shared" si="4"/>
        <v>1.3262818271199656E-7</v>
      </c>
      <c r="G19" s="4">
        <f t="shared" si="1"/>
        <v>-15.83571624247177</v>
      </c>
      <c r="H19" s="5">
        <f t="shared" si="5"/>
        <v>1.6857042022694763E-4</v>
      </c>
      <c r="I19" s="5"/>
      <c r="J19" s="6">
        <f t="shared" si="6"/>
        <v>2.8959197668466463E-4</v>
      </c>
      <c r="K19" s="4">
        <f t="shared" si="2"/>
        <v>-8.1470376026546454</v>
      </c>
      <c r="L19" s="5">
        <f t="shared" si="3"/>
        <v>0.36807140236620878</v>
      </c>
    </row>
    <row r="20" spans="2:12" s="8" customFormat="1" ht="14" x14ac:dyDescent="0.2">
      <c r="B20" s="8">
        <v>12</v>
      </c>
      <c r="C20" s="3">
        <v>11</v>
      </c>
      <c r="D20" s="3">
        <v>0</v>
      </c>
      <c r="E20" s="4"/>
      <c r="F20" s="4">
        <f t="shared" si="4"/>
        <v>1.1788282226208789E-8</v>
      </c>
      <c r="G20" s="4">
        <f t="shared" si="1"/>
        <v>0</v>
      </c>
      <c r="H20" s="5">
        <f t="shared" si="5"/>
        <v>1.4982906709511371E-5</v>
      </c>
      <c r="I20" s="5"/>
      <c r="J20" s="6">
        <f t="shared" si="6"/>
        <v>1.3912911034880146E-4</v>
      </c>
      <c r="K20" s="4">
        <f t="shared" si="2"/>
        <v>0</v>
      </c>
      <c r="L20" s="5">
        <f t="shared" si="3"/>
        <v>0.17683309925332666</v>
      </c>
    </row>
    <row r="21" spans="2:12" s="8" customFormat="1" ht="14" x14ac:dyDescent="0.2">
      <c r="B21" s="8">
        <v>13</v>
      </c>
      <c r="C21" s="3">
        <v>12</v>
      </c>
      <c r="D21" s="3">
        <v>0</v>
      </c>
      <c r="E21" s="4"/>
      <c r="F21" s="4">
        <f t="shared" si="4"/>
        <v>9.604542218675293E-10</v>
      </c>
      <c r="G21" s="4">
        <f t="shared" si="1"/>
        <v>0</v>
      </c>
      <c r="H21" s="5">
        <f t="shared" si="5"/>
        <v>1.2207373159936297E-6</v>
      </c>
      <c r="I21" s="5"/>
      <c r="J21" s="6">
        <f t="shared" si="6"/>
        <v>6.7299171417352556E-5</v>
      </c>
      <c r="K21" s="4">
        <f t="shared" si="2"/>
        <v>0</v>
      </c>
      <c r="L21" s="5">
        <f t="shared" si="3"/>
        <v>8.55372468714551E-2</v>
      </c>
    </row>
    <row r="22" spans="2:12" s="8" customFormat="1" ht="14" x14ac:dyDescent="0.2">
      <c r="B22" s="8">
        <v>14</v>
      </c>
      <c r="C22" s="3">
        <v>13</v>
      </c>
      <c r="D22" s="3">
        <v>0</v>
      </c>
      <c r="E22" s="4"/>
      <c r="F22" s="4">
        <f t="shared" si="4"/>
        <v>7.2233840972291175E-11</v>
      </c>
      <c r="G22" s="4">
        <f t="shared" si="1"/>
        <v>0</v>
      </c>
      <c r="H22" s="5">
        <f t="shared" si="5"/>
        <v>9.1809211875782089E-8</v>
      </c>
      <c r="I22" s="5"/>
      <c r="J22" s="6">
        <f t="shared" si="6"/>
        <v>3.2740896677943249E-5</v>
      </c>
      <c r="K22" s="4">
        <f t="shared" si="2"/>
        <v>0</v>
      </c>
      <c r="L22" s="5">
        <f t="shared" si="3"/>
        <v>4.1613679677665869E-2</v>
      </c>
    </row>
    <row r="23" spans="2:12" s="8" customFormat="1" ht="14" x14ac:dyDescent="0.2">
      <c r="B23" s="8">
        <v>15</v>
      </c>
      <c r="C23" s="3">
        <v>14</v>
      </c>
      <c r="D23" s="3">
        <v>0</v>
      </c>
      <c r="E23" s="4"/>
      <c r="F23" s="4">
        <f t="shared" si="4"/>
        <v>5.0445225079502972E-12</v>
      </c>
      <c r="G23" s="4">
        <f t="shared" si="1"/>
        <v>0</v>
      </c>
      <c r="H23" s="5">
        <f t="shared" si="5"/>
        <v>6.4115881076048281E-9</v>
      </c>
      <c r="I23" s="5"/>
      <c r="J23" s="6">
        <f t="shared" si="6"/>
        <v>1.6006400379840287E-5</v>
      </c>
      <c r="K23" s="4">
        <f t="shared" si="2"/>
        <v>0</v>
      </c>
      <c r="L23" s="5">
        <f t="shared" si="3"/>
        <v>2.0344134882777004E-2</v>
      </c>
    </row>
    <row r="24" spans="2:12" s="8" customFormat="1" ht="14" x14ac:dyDescent="0.2">
      <c r="B24" s="8">
        <v>16</v>
      </c>
      <c r="C24" s="3">
        <v>15</v>
      </c>
      <c r="D24" s="3">
        <v>0</v>
      </c>
      <c r="E24" s="4"/>
      <c r="F24" s="4">
        <f t="shared" si="4"/>
        <v>3.2880332160997573E-13</v>
      </c>
      <c r="G24" s="4">
        <f t="shared" si="1"/>
        <v>0</v>
      </c>
      <c r="H24" s="5">
        <f t="shared" si="5"/>
        <v>4.1790902176627916E-10</v>
      </c>
      <c r="I24" s="5"/>
      <c r="J24" s="6">
        <f t="shared" si="6"/>
        <v>7.8582839682729751E-6</v>
      </c>
      <c r="K24" s="4">
        <f t="shared" si="2"/>
        <v>0</v>
      </c>
      <c r="L24" s="20">
        <f t="shared" si="3"/>
        <v>9.9878789236749511E-3</v>
      </c>
    </row>
    <row r="25" spans="2:12" s="8" customFormat="1" ht="14" x14ac:dyDescent="0.2">
      <c r="B25" s="10"/>
      <c r="C25" s="9" t="s">
        <v>6</v>
      </c>
      <c r="D25" s="19">
        <f>SUM(D9:D24)</f>
        <v>1271</v>
      </c>
      <c r="E25" s="21">
        <f>E9</f>
        <v>0</v>
      </c>
      <c r="F25" s="4">
        <f>SUM(F10:F24)</f>
        <v>0.99999999999997879</v>
      </c>
      <c r="G25" s="10"/>
      <c r="H25" s="22">
        <f>SUM(H9:H24)</f>
        <v>1270.9999999999727</v>
      </c>
      <c r="I25" s="22"/>
      <c r="J25" s="21">
        <f>SUM(J10:J24)</f>
        <v>0.99999232286416007</v>
      </c>
      <c r="K25" s="22"/>
      <c r="L25" s="22">
        <f t="shared" ref="L25" si="7">SUM(L9:L24)</f>
        <v>1270.9902423603473</v>
      </c>
    </row>
    <row r="26" spans="2:12" s="8" customFormat="1" ht="14" x14ac:dyDescent="0.2">
      <c r="B26" s="16"/>
      <c r="C26" s="16"/>
      <c r="D26" s="16"/>
      <c r="E26" s="50">
        <f>E9+F25</f>
        <v>0.99999999999997879</v>
      </c>
      <c r="F26" s="51"/>
      <c r="G26" s="16"/>
      <c r="H26" s="16"/>
      <c r="I26" s="16"/>
      <c r="J26" s="16"/>
      <c r="K26" s="16"/>
      <c r="L26" s="16"/>
    </row>
    <row r="27" spans="2:12" s="8" customFormat="1" ht="14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s="8" customFormat="1" ht="14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s="8" customFormat="1" ht="14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s="8" customFormat="1" ht="14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s="8" customFormat="1" ht="14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3" spans="2:12" s="8" customFormat="1" ht="14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</sheetData>
  <mergeCells count="4">
    <mergeCell ref="C7:D7"/>
    <mergeCell ref="E7:H7"/>
    <mergeCell ref="J7:L7"/>
    <mergeCell ref="E26:F26"/>
  </mergeCells>
  <phoneticPr fontId="6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ゼロPoisson</vt:lpstr>
      <vt:lpstr>おまけ ゼロ切断</vt:lpstr>
      <vt:lpstr>おまけ ゼロ切断岩崎</vt:lpstr>
      <vt:lpstr>ゼロPoisson!_Ref12126320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2020-05-10T05:18:04Z</cp:lastPrinted>
  <dcterms:created xsi:type="dcterms:W3CDTF">2018-12-09T02:27:18Z</dcterms:created>
  <dcterms:modified xsi:type="dcterms:W3CDTF">2020-06-07T05:07:06Z</dcterms:modified>
</cp:coreProperties>
</file>