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rinterSettings/printerSettings1.bin" ContentType="application/vnd.openxmlformats-officedocument.spreadsheetml.printerSettings"/>
  <Override PartName="/xl/drawings/drawing3.xml" ContentType="application/vnd.openxmlformats-officedocument.drawing+xml"/>
  <Override PartName="/xl/printerSettings/printerSettings2.bin" ContentType="application/vnd.openxmlformats-officedocument.spreadsheetml.printerSettings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840FAF52-0206-4FB0-9B1C-85AB0006AEC6}" xr6:coauthVersionLast="45" xr6:coauthVersionMax="45" xr10:uidLastSave="{00000000-0000-0000-0000-000000000000}"/>
  <bookViews>
    <workbookView xWindow="2120" yWindow="390" windowWidth="17050" windowHeight="10410" xr2:uid="{E498F1D3-6878-4B3A-9C13-568600A622F5}"/>
  </bookViews>
  <sheets>
    <sheet name="表" sheetId="1" r:id="rId1"/>
    <sheet name="ポアソン2" sheetId="3" r:id="rId2"/>
    <sheet name="ゼロ過剰ポアソン" sheetId="7" r:id="rId3"/>
    <sheet name="ガンマポアソン" sheetId="8" r:id="rId4"/>
    <sheet name="ゼロ過剰ガンマポアソン" sheetId="9" r:id="rId5"/>
    <sheet name="比較" sheetId="10" r:id="rId6"/>
  </sheets>
  <definedNames>
    <definedName name="_Ref17387057" localSheetId="0">表!$B$2</definedName>
    <definedName name="_Ref25597523" localSheetId="1">ポアソン2!$D$3</definedName>
    <definedName name="_Ref25601782" localSheetId="2">ゼロ過剰ポアソン!$C$2</definedName>
    <definedName name="_Ref25678810" localSheetId="3">ガンマポアソン!$C$2</definedName>
    <definedName name="_Ref25683327" localSheetId="4">ゼロ過剰ガンマポアソン!$C$2</definedName>
    <definedName name="_Ref25685564" localSheetId="5">比較!$C$2</definedName>
    <definedName name="solver_adj" localSheetId="3" hidden="1">ガンマポアソン!$H$4:$H$6</definedName>
    <definedName name="solver_adj" localSheetId="4" hidden="1">ゼロ過剰ガンマポアソン!$H$4:$H$7</definedName>
    <definedName name="solver_adj" localSheetId="2" hidden="1">ゼロ過剰ポアソン!$H$4:$H$6</definedName>
    <definedName name="solver_adj" localSheetId="1" hidden="1">ポアソン2!$H$25</definedName>
    <definedName name="solver_adj" localSheetId="0" hidden="1">表!#REF!</definedName>
    <definedName name="solver_cvg" localSheetId="3" hidden="1">0.0001</definedName>
    <definedName name="solver_cvg" localSheetId="4" hidden="1">0.0001</definedName>
    <definedName name="solver_cvg" localSheetId="2" hidden="1">0.0001</definedName>
    <definedName name="solver_cvg" localSheetId="1" hidden="1">0.0001</definedName>
    <definedName name="solver_cvg" localSheetId="0" hidden="1">0.0001</definedName>
    <definedName name="solver_drv" localSheetId="3" hidden="1">1</definedName>
    <definedName name="solver_drv" localSheetId="4" hidden="1">1</definedName>
    <definedName name="solver_drv" localSheetId="2" hidden="1">2</definedName>
    <definedName name="solver_drv" localSheetId="1" hidden="1">1</definedName>
    <definedName name="solver_drv" localSheetId="0" hidden="1">1</definedName>
    <definedName name="solver_eng" localSheetId="3" hidden="1">1</definedName>
    <definedName name="solver_eng" localSheetId="4" hidden="1">1</definedName>
    <definedName name="solver_eng" localSheetId="2" hidden="1">1</definedName>
    <definedName name="solver_eng" localSheetId="1" hidden="1">1</definedName>
    <definedName name="solver_eng" localSheetId="0" hidden="1">1</definedName>
    <definedName name="solver_est" localSheetId="3" hidden="1">1</definedName>
    <definedName name="solver_est" localSheetId="4" hidden="1">1</definedName>
    <definedName name="solver_est" localSheetId="2" hidden="1">1</definedName>
    <definedName name="solver_est" localSheetId="1" hidden="1">1</definedName>
    <definedName name="solver_est" localSheetId="0" hidden="1">1</definedName>
    <definedName name="solver_itr" localSheetId="3" hidden="1">2147483647</definedName>
    <definedName name="solver_itr" localSheetId="4" hidden="1">2147483647</definedName>
    <definedName name="solver_itr" localSheetId="2" hidden="1">2147483647</definedName>
    <definedName name="solver_itr" localSheetId="1" hidden="1">2147483647</definedName>
    <definedName name="solver_itr" localSheetId="0" hidden="1">2147483647</definedName>
    <definedName name="solver_mip" localSheetId="3" hidden="1">2147483647</definedName>
    <definedName name="solver_mip" localSheetId="4" hidden="1">2147483647</definedName>
    <definedName name="solver_mip" localSheetId="2" hidden="1">2147483647</definedName>
    <definedName name="solver_mip" localSheetId="1" hidden="1">2147483647</definedName>
    <definedName name="solver_mip" localSheetId="0" hidden="1">2147483647</definedName>
    <definedName name="solver_mni" localSheetId="3" hidden="1">30</definedName>
    <definedName name="solver_mni" localSheetId="4" hidden="1">30</definedName>
    <definedName name="solver_mni" localSheetId="2" hidden="1">30</definedName>
    <definedName name="solver_mni" localSheetId="1" hidden="1">30</definedName>
    <definedName name="solver_mni" localSheetId="0" hidden="1">30</definedName>
    <definedName name="solver_mrt" localSheetId="3" hidden="1">0.075</definedName>
    <definedName name="solver_mrt" localSheetId="4" hidden="1">0.075</definedName>
    <definedName name="solver_mrt" localSheetId="2" hidden="1">0.075</definedName>
    <definedName name="solver_mrt" localSheetId="1" hidden="1">0.075</definedName>
    <definedName name="solver_mrt" localSheetId="0" hidden="1">0.075</definedName>
    <definedName name="solver_msl" localSheetId="3" hidden="1">2</definedName>
    <definedName name="solver_msl" localSheetId="4" hidden="1">2</definedName>
    <definedName name="solver_msl" localSheetId="2" hidden="1">2</definedName>
    <definedName name="solver_msl" localSheetId="1" hidden="1">2</definedName>
    <definedName name="solver_msl" localSheetId="0" hidden="1">2</definedName>
    <definedName name="solver_neg" localSheetId="3" hidden="1">1</definedName>
    <definedName name="solver_neg" localSheetId="4" hidden="1">1</definedName>
    <definedName name="solver_neg" localSheetId="2" hidden="1">2</definedName>
    <definedName name="solver_neg" localSheetId="1" hidden="1">1</definedName>
    <definedName name="solver_neg" localSheetId="0" hidden="1">2</definedName>
    <definedName name="solver_nod" localSheetId="3" hidden="1">2147483647</definedName>
    <definedName name="solver_nod" localSheetId="4" hidden="1">2147483647</definedName>
    <definedName name="solver_nod" localSheetId="2" hidden="1">2147483647</definedName>
    <definedName name="solver_nod" localSheetId="1" hidden="1">2147483647</definedName>
    <definedName name="solver_nod" localSheetId="0" hidden="1">2147483647</definedName>
    <definedName name="solver_num" localSheetId="3" hidden="1">0</definedName>
    <definedName name="solver_num" localSheetId="4" hidden="1">0</definedName>
    <definedName name="solver_num" localSheetId="2" hidden="1">0</definedName>
    <definedName name="solver_num" localSheetId="1" hidden="1">0</definedName>
    <definedName name="solver_num" localSheetId="0" hidden="1">0</definedName>
    <definedName name="solver_nwt" localSheetId="3" hidden="1">1</definedName>
    <definedName name="solver_nwt" localSheetId="4" hidden="1">1</definedName>
    <definedName name="solver_nwt" localSheetId="2" hidden="1">1</definedName>
    <definedName name="solver_nwt" localSheetId="1" hidden="1">1</definedName>
    <definedName name="solver_nwt" localSheetId="0" hidden="1">1</definedName>
    <definedName name="solver_opt" localSheetId="3" hidden="1">ガンマポアソン!$J$22</definedName>
    <definedName name="solver_opt" localSheetId="4" hidden="1">ゼロ過剰ガンマポアソン!$J$23</definedName>
    <definedName name="solver_opt" localSheetId="2" hidden="1">ゼロ過剰ポアソン!$J$22</definedName>
    <definedName name="solver_opt" localSheetId="1" hidden="1">ポアソン2!#REF!</definedName>
    <definedName name="solver_opt" localSheetId="0" hidden="1">表!#REF!</definedName>
    <definedName name="solver_pre" localSheetId="3" hidden="1">0.000001</definedName>
    <definedName name="solver_pre" localSheetId="4" hidden="1">0.000001</definedName>
    <definedName name="solver_pre" localSheetId="2" hidden="1">0.000001</definedName>
    <definedName name="solver_pre" localSheetId="1" hidden="1">0.000001</definedName>
    <definedName name="solver_pre" localSheetId="0" hidden="1">0.000001</definedName>
    <definedName name="solver_rbv" localSheetId="3" hidden="1">1</definedName>
    <definedName name="solver_rbv" localSheetId="4" hidden="1">1</definedName>
    <definedName name="solver_rbv" localSheetId="2" hidden="1">2</definedName>
    <definedName name="solver_rbv" localSheetId="1" hidden="1">1</definedName>
    <definedName name="solver_rbv" localSheetId="0" hidden="1">1</definedName>
    <definedName name="solver_rlx" localSheetId="3" hidden="1">2</definedName>
    <definedName name="solver_rlx" localSheetId="4" hidden="1">2</definedName>
    <definedName name="solver_rlx" localSheetId="2" hidden="1">2</definedName>
    <definedName name="solver_rlx" localSheetId="1" hidden="1">2</definedName>
    <definedName name="solver_rlx" localSheetId="0" hidden="1">2</definedName>
    <definedName name="solver_rsd" localSheetId="3" hidden="1">0</definedName>
    <definedName name="solver_rsd" localSheetId="4" hidden="1">0</definedName>
    <definedName name="solver_rsd" localSheetId="2" hidden="1">0</definedName>
    <definedName name="solver_rsd" localSheetId="1" hidden="1">0</definedName>
    <definedName name="solver_rsd" localSheetId="0" hidden="1">0</definedName>
    <definedName name="solver_scl" localSheetId="3" hidden="1">1</definedName>
    <definedName name="solver_scl" localSheetId="4" hidden="1">1</definedName>
    <definedName name="solver_scl" localSheetId="2" hidden="1">2</definedName>
    <definedName name="solver_scl" localSheetId="1" hidden="1">1</definedName>
    <definedName name="solver_scl" localSheetId="0" hidden="1">1</definedName>
    <definedName name="solver_sho" localSheetId="3" hidden="1">2</definedName>
    <definedName name="solver_sho" localSheetId="4" hidden="1">2</definedName>
    <definedName name="solver_sho" localSheetId="2" hidden="1">2</definedName>
    <definedName name="solver_sho" localSheetId="1" hidden="1">2</definedName>
    <definedName name="solver_sho" localSheetId="0" hidden="1">2</definedName>
    <definedName name="solver_ssz" localSheetId="3" hidden="1">100</definedName>
    <definedName name="solver_ssz" localSheetId="4" hidden="1">100</definedName>
    <definedName name="solver_ssz" localSheetId="2" hidden="1">100</definedName>
    <definedName name="solver_ssz" localSheetId="1" hidden="1">100</definedName>
    <definedName name="solver_ssz" localSheetId="0" hidden="1">100</definedName>
    <definedName name="solver_tim" localSheetId="3" hidden="1">2147483647</definedName>
    <definedName name="solver_tim" localSheetId="4" hidden="1">2147483647</definedName>
    <definedName name="solver_tim" localSheetId="2" hidden="1">2147483647</definedName>
    <definedName name="solver_tim" localSheetId="1" hidden="1">2147483647</definedName>
    <definedName name="solver_tim" localSheetId="0" hidden="1">2147483647</definedName>
    <definedName name="solver_tol" localSheetId="3" hidden="1">0.01</definedName>
    <definedName name="solver_tol" localSheetId="4" hidden="1">0.01</definedName>
    <definedName name="solver_tol" localSheetId="2" hidden="1">0.01</definedName>
    <definedName name="solver_tol" localSheetId="1" hidden="1">0.01</definedName>
    <definedName name="solver_tol" localSheetId="0" hidden="1">0.01</definedName>
    <definedName name="solver_typ" localSheetId="3" hidden="1">2</definedName>
    <definedName name="solver_typ" localSheetId="4" hidden="1">2</definedName>
    <definedName name="solver_typ" localSheetId="2" hidden="1">2</definedName>
    <definedName name="solver_typ" localSheetId="1" hidden="1">1</definedName>
    <definedName name="solver_typ" localSheetId="0" hidden="1">1</definedName>
    <definedName name="solver_val" localSheetId="3" hidden="1">0</definedName>
    <definedName name="solver_val" localSheetId="4" hidden="1">0</definedName>
    <definedName name="solver_val" localSheetId="2" hidden="1">0</definedName>
    <definedName name="solver_val" localSheetId="1" hidden="1">0</definedName>
    <definedName name="solver_val" localSheetId="0" hidden="1">0</definedName>
    <definedName name="solver_ver" localSheetId="3" hidden="1">3</definedName>
    <definedName name="solver_ver" localSheetId="4" hidden="1">3</definedName>
    <definedName name="solver_ver" localSheetId="2" hidden="1">3</definedName>
    <definedName name="solver_ver" localSheetId="1" hidden="1">3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3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8" i="8"/>
  <c r="P24" i="3" l="1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8" i="3"/>
  <c r="P22" i="3" l="1"/>
  <c r="P23" i="3" s="1"/>
  <c r="G23" i="9"/>
  <c r="H22" i="9"/>
  <c r="H21" i="9"/>
  <c r="M21" i="9" s="1"/>
  <c r="H20" i="9"/>
  <c r="M20" i="9" s="1"/>
  <c r="H19" i="9"/>
  <c r="H18" i="9"/>
  <c r="M18" i="9" s="1"/>
  <c r="H17" i="9"/>
  <c r="M17" i="9" s="1"/>
  <c r="H16" i="9"/>
  <c r="H15" i="9"/>
  <c r="H14" i="9"/>
  <c r="H13" i="9"/>
  <c r="M13" i="9" s="1"/>
  <c r="H12" i="9"/>
  <c r="M12" i="9" s="1"/>
  <c r="H11" i="9"/>
  <c r="H10" i="9"/>
  <c r="H9" i="9"/>
  <c r="M9" i="9" s="1"/>
  <c r="H9" i="8"/>
  <c r="H10" i="8"/>
  <c r="H11" i="8"/>
  <c r="H12" i="8"/>
  <c r="H13" i="8"/>
  <c r="H14" i="8"/>
  <c r="H15" i="8"/>
  <c r="I15" i="8" s="1"/>
  <c r="H16" i="8"/>
  <c r="I16" i="8" s="1"/>
  <c r="H17" i="8"/>
  <c r="H18" i="8"/>
  <c r="H19" i="8"/>
  <c r="H20" i="8"/>
  <c r="H21" i="8"/>
  <c r="H8" i="8"/>
  <c r="G22" i="8"/>
  <c r="M32" i="3"/>
  <c r="M31" i="3"/>
  <c r="I16" i="9" l="1"/>
  <c r="K16" i="9" s="1"/>
  <c r="L16" i="9" s="1"/>
  <c r="M16" i="9"/>
  <c r="I19" i="9"/>
  <c r="J19" i="9" s="1"/>
  <c r="M19" i="9"/>
  <c r="I11" i="9"/>
  <c r="K11" i="9" s="1"/>
  <c r="L11" i="9" s="1"/>
  <c r="M11" i="9"/>
  <c r="I10" i="9"/>
  <c r="J10" i="9" s="1"/>
  <c r="M10" i="9"/>
  <c r="I22" i="9"/>
  <c r="K22" i="9" s="1"/>
  <c r="L22" i="9" s="1"/>
  <c r="M22" i="9"/>
  <c r="I14" i="9"/>
  <c r="K14" i="9" s="1"/>
  <c r="L14" i="9" s="1"/>
  <c r="M14" i="9"/>
  <c r="I15" i="9"/>
  <c r="J15" i="9" s="1"/>
  <c r="M15" i="9"/>
  <c r="I9" i="8"/>
  <c r="I8" i="8"/>
  <c r="I9" i="9"/>
  <c r="I17" i="9"/>
  <c r="I18" i="9"/>
  <c r="I12" i="9"/>
  <c r="K12" i="9" s="1"/>
  <c r="L12" i="9" s="1"/>
  <c r="I20" i="9"/>
  <c r="J20" i="9" s="1"/>
  <c r="I13" i="9"/>
  <c r="I21" i="9"/>
  <c r="I21" i="8"/>
  <c r="I19" i="8"/>
  <c r="J19" i="8" s="1"/>
  <c r="I12" i="8"/>
  <c r="I20" i="8"/>
  <c r="I13" i="8"/>
  <c r="I14" i="8"/>
  <c r="J14" i="8" s="1"/>
  <c r="I11" i="8"/>
  <c r="J11" i="8" s="1"/>
  <c r="I17" i="8"/>
  <c r="J17" i="8" s="1"/>
  <c r="I10" i="8"/>
  <c r="J10" i="8" s="1"/>
  <c r="I18" i="8"/>
  <c r="J18" i="8" s="1"/>
  <c r="K15" i="8"/>
  <c r="L15" i="8" s="1"/>
  <c r="J15" i="8"/>
  <c r="G22" i="7"/>
  <c r="H21" i="7"/>
  <c r="H20" i="7"/>
  <c r="H19" i="7"/>
  <c r="H18" i="7"/>
  <c r="H17" i="7"/>
  <c r="M17" i="7" s="1"/>
  <c r="H16" i="7"/>
  <c r="H15" i="7"/>
  <c r="H14" i="7"/>
  <c r="H13" i="7"/>
  <c r="H12" i="7"/>
  <c r="H11" i="7"/>
  <c r="H10" i="7"/>
  <c r="H9" i="7"/>
  <c r="H8" i="7"/>
  <c r="G22" i="3"/>
  <c r="J14" i="9" l="1"/>
  <c r="K19" i="9"/>
  <c r="L19" i="9" s="1"/>
  <c r="J11" i="9"/>
  <c r="J16" i="9"/>
  <c r="M23" i="9"/>
  <c r="M24" i="9" s="1"/>
  <c r="J22" i="9"/>
  <c r="K15" i="9"/>
  <c r="L15" i="9" s="1"/>
  <c r="K10" i="9"/>
  <c r="L10" i="9" s="1"/>
  <c r="K19" i="8"/>
  <c r="L19" i="8" s="1"/>
  <c r="I9" i="7"/>
  <c r="J9" i="7" s="1"/>
  <c r="M9" i="7"/>
  <c r="I10" i="7"/>
  <c r="K10" i="7" s="1"/>
  <c r="L10" i="7" s="1"/>
  <c r="M10" i="7"/>
  <c r="I18" i="7"/>
  <c r="J18" i="7" s="1"/>
  <c r="M18" i="7"/>
  <c r="I8" i="7"/>
  <c r="K8" i="7" s="1"/>
  <c r="L8" i="7" s="1"/>
  <c r="M8" i="7"/>
  <c r="I19" i="7"/>
  <c r="J19" i="7" s="1"/>
  <c r="M19" i="7"/>
  <c r="I16" i="7"/>
  <c r="K16" i="7" s="1"/>
  <c r="L16" i="7" s="1"/>
  <c r="M16" i="7"/>
  <c r="I11" i="7"/>
  <c r="K11" i="7" s="1"/>
  <c r="L11" i="7" s="1"/>
  <c r="M11" i="7"/>
  <c r="I12" i="7"/>
  <c r="J12" i="7" s="1"/>
  <c r="M12" i="7"/>
  <c r="I20" i="7"/>
  <c r="J20" i="7" s="1"/>
  <c r="M20" i="7"/>
  <c r="I13" i="7"/>
  <c r="J13" i="7" s="1"/>
  <c r="M13" i="7"/>
  <c r="I21" i="7"/>
  <c r="K21" i="7" s="1"/>
  <c r="L21" i="7" s="1"/>
  <c r="M21" i="7"/>
  <c r="I14" i="7"/>
  <c r="J14" i="7" s="1"/>
  <c r="M14" i="7"/>
  <c r="I15" i="7"/>
  <c r="K15" i="7" s="1"/>
  <c r="L15" i="7" s="1"/>
  <c r="M15" i="7"/>
  <c r="J12" i="9"/>
  <c r="K20" i="9"/>
  <c r="L20" i="9" s="1"/>
  <c r="K21" i="9"/>
  <c r="L21" i="9" s="1"/>
  <c r="J21" i="9"/>
  <c r="K9" i="9"/>
  <c r="L9" i="9" s="1"/>
  <c r="J9" i="9"/>
  <c r="K17" i="9"/>
  <c r="L17" i="9" s="1"/>
  <c r="J17" i="9"/>
  <c r="J18" i="9"/>
  <c r="K18" i="9"/>
  <c r="L18" i="9" s="1"/>
  <c r="K13" i="9"/>
  <c r="L13" i="9" s="1"/>
  <c r="J13" i="9"/>
  <c r="K14" i="8"/>
  <c r="L14" i="8" s="1"/>
  <c r="K11" i="8"/>
  <c r="L11" i="8" s="1"/>
  <c r="K17" i="8"/>
  <c r="L17" i="8" s="1"/>
  <c r="K18" i="8"/>
  <c r="L18" i="8" s="1"/>
  <c r="K10" i="8"/>
  <c r="L10" i="8" s="1"/>
  <c r="M22" i="8"/>
  <c r="J13" i="8"/>
  <c r="K13" i="8"/>
  <c r="L13" i="8" s="1"/>
  <c r="K16" i="8"/>
  <c r="L16" i="8" s="1"/>
  <c r="J16" i="8"/>
  <c r="K9" i="8"/>
  <c r="L9" i="8" s="1"/>
  <c r="J9" i="8"/>
  <c r="K8" i="8"/>
  <c r="L8" i="8" s="1"/>
  <c r="J8" i="8"/>
  <c r="J21" i="8"/>
  <c r="K21" i="8"/>
  <c r="L21" i="8" s="1"/>
  <c r="K12" i="8"/>
  <c r="L12" i="8" s="1"/>
  <c r="J12" i="8"/>
  <c r="K20" i="8"/>
  <c r="L20" i="8" s="1"/>
  <c r="J20" i="8"/>
  <c r="I17" i="7"/>
  <c r="K17" i="7" s="1"/>
  <c r="L17" i="7" s="1"/>
  <c r="K20" i="7" l="1"/>
  <c r="L20" i="7" s="1"/>
  <c r="K18" i="7"/>
  <c r="L18" i="7" s="1"/>
  <c r="J11" i="7"/>
  <c r="J8" i="7"/>
  <c r="J15" i="7"/>
  <c r="K9" i="7"/>
  <c r="L9" i="7" s="1"/>
  <c r="K19" i="7"/>
  <c r="L19" i="7" s="1"/>
  <c r="K12" i="7"/>
  <c r="L12" i="7" s="1"/>
  <c r="K14" i="7"/>
  <c r="L14" i="7" s="1"/>
  <c r="J21" i="7"/>
  <c r="K13" i="7"/>
  <c r="L13" i="7" s="1"/>
  <c r="J16" i="7"/>
  <c r="J10" i="7"/>
  <c r="M22" i="7"/>
  <c r="M23" i="7" s="1"/>
  <c r="J23" i="9"/>
  <c r="J24" i="9" s="1"/>
  <c r="J22" i="8"/>
  <c r="J23" i="8" s="1"/>
  <c r="J17" i="7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8" i="3"/>
  <c r="M8" i="3" s="1"/>
  <c r="J22" i="7" l="1"/>
  <c r="J23" i="7" s="1"/>
  <c r="I8" i="3"/>
  <c r="K8" i="3" s="1"/>
  <c r="L8" i="3" s="1"/>
  <c r="I14" i="3"/>
  <c r="J14" i="3" s="1"/>
  <c r="M14" i="3"/>
  <c r="I12" i="3"/>
  <c r="K12" i="3" s="1"/>
  <c r="L12" i="3" s="1"/>
  <c r="M12" i="3"/>
  <c r="I11" i="3"/>
  <c r="J11" i="3" s="1"/>
  <c r="M11" i="3"/>
  <c r="I13" i="3"/>
  <c r="J13" i="3" s="1"/>
  <c r="M13" i="3"/>
  <c r="I9" i="3"/>
  <c r="K9" i="3" s="1"/>
  <c r="L9" i="3" s="1"/>
  <c r="M9" i="3"/>
  <c r="I15" i="3"/>
  <c r="K15" i="3" s="1"/>
  <c r="L15" i="3" s="1"/>
  <c r="M15" i="3"/>
  <c r="I21" i="3"/>
  <c r="K21" i="3" s="1"/>
  <c r="L21" i="3" s="1"/>
  <c r="M21" i="3"/>
  <c r="I20" i="3"/>
  <c r="K20" i="3" s="1"/>
  <c r="L20" i="3" s="1"/>
  <c r="M20" i="3"/>
  <c r="I19" i="3"/>
  <c r="K19" i="3" s="1"/>
  <c r="L19" i="3" s="1"/>
  <c r="M19" i="3"/>
  <c r="I18" i="3"/>
  <c r="K18" i="3" s="1"/>
  <c r="L18" i="3" s="1"/>
  <c r="M18" i="3"/>
  <c r="I10" i="3"/>
  <c r="J10" i="3" s="1"/>
  <c r="M10" i="3"/>
  <c r="I17" i="3"/>
  <c r="K17" i="3" s="1"/>
  <c r="L17" i="3" s="1"/>
  <c r="M17" i="3"/>
  <c r="I16" i="3"/>
  <c r="J16" i="3" s="1"/>
  <c r="M16" i="3"/>
  <c r="J12" i="3"/>
  <c r="K16" i="3"/>
  <c r="L16" i="3" s="1"/>
  <c r="K13" i="3"/>
  <c r="L13" i="3" s="1"/>
  <c r="C13" i="1"/>
  <c r="C14" i="1"/>
  <c r="J20" i="3" l="1"/>
  <c r="J19" i="3"/>
  <c r="K14" i="3"/>
  <c r="L14" i="3" s="1"/>
  <c r="J8" i="3"/>
  <c r="J21" i="3"/>
  <c r="J18" i="3"/>
  <c r="J9" i="3"/>
  <c r="J17" i="3"/>
  <c r="J15" i="3"/>
  <c r="K10" i="3"/>
  <c r="L10" i="3" s="1"/>
  <c r="K11" i="3"/>
  <c r="L11" i="3" s="1"/>
  <c r="M22" i="3"/>
  <c r="M23" i="3" s="1"/>
  <c r="C15" i="1"/>
  <c r="C16" i="1" s="1"/>
  <c r="C17" i="1"/>
  <c r="J22" i="3" l="1"/>
  <c r="J23" i="3" s="1"/>
  <c r="D14" i="1"/>
  <c r="D13" i="1" l="1"/>
  <c r="E7" i="1"/>
  <c r="E8" i="1"/>
  <c r="E9" i="1"/>
  <c r="E10" i="1"/>
  <c r="E11" i="1"/>
  <c r="E12" i="1"/>
  <c r="E6" i="1"/>
  <c r="D15" i="1" l="1"/>
  <c r="D16" i="1" s="1"/>
  <c r="D17" i="1"/>
  <c r="E13" i="1"/>
  <c r="E14" i="1"/>
  <c r="E15" i="1" l="1"/>
  <c r="E16" i="1" s="1"/>
  <c r="E17" i="1"/>
</calcChain>
</file>

<file path=xl/sharedStrings.xml><?xml version="1.0" encoding="utf-8"?>
<sst xmlns="http://schemas.openxmlformats.org/spreadsheetml/2006/main" count="166" uniqueCount="66">
  <si>
    <t>n</t>
    <phoneticPr fontId="1"/>
  </si>
  <si>
    <t>y</t>
    <phoneticPr fontId="1"/>
  </si>
  <si>
    <r>
      <rPr>
        <sz val="10"/>
        <color theme="1"/>
        <rFont val="ＭＳ Ｐ明朝"/>
        <family val="1"/>
        <charset val="128"/>
      </rPr>
      <t>被害者数</t>
    </r>
    <rPh sb="0" eb="3">
      <t>ヒガイシャ</t>
    </rPh>
    <rPh sb="3" eb="4">
      <t>スウ</t>
    </rPh>
    <phoneticPr fontId="1"/>
  </si>
  <si>
    <r>
      <rPr>
        <sz val="10"/>
        <color theme="1"/>
        <rFont val="ＭＳ Ｐ明朝"/>
        <family val="1"/>
        <charset val="128"/>
      </rPr>
      <t>黒人</t>
    </r>
    <rPh sb="0" eb="2">
      <t>コクジン</t>
    </rPh>
    <phoneticPr fontId="1"/>
  </si>
  <si>
    <r>
      <rPr>
        <sz val="10"/>
        <color theme="1"/>
        <rFont val="ＭＳ Ｐ明朝"/>
        <family val="1"/>
        <charset val="128"/>
      </rPr>
      <t>白人</t>
    </r>
    <rPh sb="0" eb="2">
      <t>ハクジン</t>
    </rPh>
    <phoneticPr fontId="1"/>
  </si>
  <si>
    <r>
      <rPr>
        <sz val="10"/>
        <color theme="1"/>
        <rFont val="ＭＳ Ｐ明朝"/>
        <family val="1"/>
        <charset val="128"/>
      </rPr>
      <t>人種</t>
    </r>
    <rPh sb="0" eb="2">
      <t>ジンシュ</t>
    </rPh>
    <phoneticPr fontId="1"/>
  </si>
  <si>
    <r>
      <rPr>
        <sz val="10"/>
        <color theme="1"/>
        <rFont val="ＭＳ Ｐ明朝"/>
        <family val="1"/>
        <charset val="128"/>
      </rPr>
      <t>計</t>
    </r>
    <rPh sb="0" eb="1">
      <t>ケイ</t>
    </rPh>
    <phoneticPr fontId="1"/>
  </si>
  <si>
    <r>
      <t>x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</si>
  <si>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x</t>
    </r>
    <r>
      <rPr>
        <vertAlign val="subscript"/>
        <sz val="10"/>
        <color theme="1"/>
        <rFont val="Times New Roman"/>
        <family val="1"/>
      </rPr>
      <t>0</t>
    </r>
    <r>
      <rPr>
        <sz val="11"/>
        <color theme="1"/>
        <rFont val="ＭＳ Ｐ明朝"/>
        <family val="2"/>
        <charset val="128"/>
      </rPr>
      <t/>
    </r>
  </si>
  <si>
    <t>平均</t>
    <rPh sb="0" eb="2">
      <t>ヘイキン</t>
    </rPh>
    <phoneticPr fontId="1"/>
  </si>
  <si>
    <t>分散</t>
    <rPh sb="0" eb="2">
      <t>ブンサン</t>
    </rPh>
    <phoneticPr fontId="1"/>
  </si>
  <si>
    <t>分散/平均</t>
  </si>
  <si>
    <t xml:space="preserve">           y</t>
    <phoneticPr fontId="1"/>
  </si>
  <si>
    <t xml:space="preserve">         n</t>
    <phoneticPr fontId="1"/>
  </si>
  <si>
    <t xml:space="preserve">        n</t>
    <phoneticPr fontId="1"/>
  </si>
  <si>
    <r>
      <t xml:space="preserve">         </t>
    </r>
    <r>
      <rPr>
        <sz val="10"/>
        <color theme="1"/>
        <rFont val="ＭＳ Ｐ明朝"/>
        <family val="1"/>
        <charset val="128"/>
      </rPr>
      <t>黒人</t>
    </r>
    <rPh sb="9" eb="11">
      <t>コクジン</t>
    </rPh>
    <phoneticPr fontId="1"/>
  </si>
  <si>
    <r>
      <t xml:space="preserve">      </t>
    </r>
    <r>
      <rPr>
        <sz val="10"/>
        <color theme="1"/>
        <rFont val="ＭＳ Ｐ明朝"/>
        <family val="1"/>
        <charset val="128"/>
      </rPr>
      <t>白人</t>
    </r>
    <rPh sb="6" eb="8">
      <t>ハクジン</t>
    </rPh>
    <phoneticPr fontId="1"/>
  </si>
  <si>
    <r>
      <t xml:space="preserve">     </t>
    </r>
    <r>
      <rPr>
        <sz val="10"/>
        <color theme="1"/>
        <rFont val="ＭＳ Ｐ明朝"/>
        <family val="1"/>
        <charset val="128"/>
      </rPr>
      <t>全体</t>
    </r>
    <rPh sb="5" eb="7">
      <t>ゼンタイ</t>
    </rPh>
    <phoneticPr fontId="1"/>
  </si>
  <si>
    <t>1以上の割合</t>
    <rPh sb="1" eb="3">
      <t>イジョウ</t>
    </rPh>
    <rPh sb="4" eb="6">
      <t>ワリアイ</t>
    </rPh>
    <phoneticPr fontId="1"/>
  </si>
  <si>
    <t>y^</t>
    <phoneticPr fontId="1"/>
  </si>
  <si>
    <t xml:space="preserve">Poisson </t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</si>
  <si>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phoneticPr fontId="1"/>
  </si>
  <si>
    <t>G0</t>
    <phoneticPr fontId="1"/>
  </si>
  <si>
    <t>G1</t>
    <phoneticPr fontId="1"/>
  </si>
  <si>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^</t>
    </r>
    <phoneticPr fontId="1"/>
  </si>
  <si>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 xml:space="preserve"> -</t>
    </r>
    <r>
      <rPr>
        <i/>
        <sz val="10"/>
        <color theme="1"/>
        <rFont val="Times New Roman"/>
        <family val="1"/>
      </rPr>
      <t xml:space="preserve"> n</t>
    </r>
    <r>
      <rPr>
        <sz val="10"/>
        <color theme="1"/>
        <rFont val="Times New Roman"/>
        <family val="1"/>
      </rPr>
      <t>^</t>
    </r>
    <phoneticPr fontId="1"/>
  </si>
  <si>
    <r>
      <rPr>
        <i/>
        <sz val="10"/>
        <color theme="1"/>
        <rFont val="Times New Roman"/>
        <family val="1"/>
      </rPr>
      <t>k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</si>
  <si>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=</t>
    </r>
    <phoneticPr fontId="1"/>
  </si>
  <si>
    <r>
      <t>(-2) ln</t>
    </r>
    <r>
      <rPr>
        <i/>
        <sz val="10"/>
        <color theme="1"/>
        <rFont val="Times New Roman"/>
        <family val="1"/>
      </rPr>
      <t xml:space="preserve"> L=</t>
    </r>
    <phoneticPr fontId="1"/>
  </si>
  <si>
    <t>AICc=</t>
    <phoneticPr fontId="1"/>
  </si>
  <si>
    <t>i</t>
    <phoneticPr fontId="1"/>
  </si>
  <si>
    <r>
      <t>P</t>
    </r>
    <r>
      <rPr>
        <vertAlign val="superscript"/>
        <sz val="10"/>
        <color theme="1"/>
        <rFont val="游ゴシック Light"/>
        <family val="3"/>
        <charset val="128"/>
      </rPr>
      <t xml:space="preserve">ゼロ </t>
    </r>
    <phoneticPr fontId="1"/>
  </si>
  <si>
    <r>
      <rPr>
        <i/>
        <sz val="10"/>
        <color theme="1"/>
        <rFont val="Times New Roman"/>
        <family val="1"/>
      </rPr>
      <t>χ</t>
    </r>
    <r>
      <rPr>
        <vertAlign val="superscript"/>
        <sz val="10"/>
        <color theme="1"/>
        <rFont val="Times New Roman"/>
        <family val="1"/>
      </rPr>
      <t>2</t>
    </r>
  </si>
  <si>
    <r>
      <rPr>
        <i/>
        <sz val="10"/>
        <color theme="1"/>
        <rFont val="Times New Roman"/>
        <family val="1"/>
      </rPr>
      <t>Pearson χ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=</t>
    </r>
    <phoneticPr fontId="1"/>
  </si>
  <si>
    <r>
      <t>GP</t>
    </r>
    <r>
      <rPr>
        <vertAlign val="superscript"/>
        <sz val="10"/>
        <color theme="1"/>
        <rFont val="游ゴシック Light"/>
        <family val="3"/>
        <charset val="128"/>
      </rPr>
      <t>ゼロ</t>
    </r>
    <r>
      <rPr>
        <vertAlign val="superscript"/>
        <sz val="10"/>
        <color theme="1"/>
        <rFont val="Times New Roman"/>
        <family val="1"/>
      </rPr>
      <t xml:space="preserve"> </t>
    </r>
    <phoneticPr fontId="1"/>
  </si>
  <si>
    <r>
      <t>GP</t>
    </r>
    <r>
      <rPr>
        <vertAlign val="superscript"/>
        <sz val="10"/>
        <color theme="1"/>
        <rFont val="游ゴシック Light"/>
        <family val="3"/>
        <charset val="128"/>
      </rPr>
      <t/>
    </r>
    <phoneticPr fontId="1"/>
  </si>
  <si>
    <t xml:space="preserve">Poisson </t>
  </si>
  <si>
    <r>
      <t>G</t>
    </r>
    <r>
      <rPr>
        <vertAlign val="subscript"/>
        <sz val="10"/>
        <color theme="1"/>
        <rFont val="Times New Roman"/>
        <family val="1"/>
      </rPr>
      <t>0</t>
    </r>
    <phoneticPr fontId="1"/>
  </si>
  <si>
    <r>
      <t>G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</si>
  <si>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G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-G</t>
    </r>
    <r>
      <rPr>
        <vertAlign val="subscript"/>
        <sz val="10"/>
        <color theme="1"/>
        <rFont val="Times New Roman"/>
        <family val="1"/>
      </rPr>
      <t>0</t>
    </r>
    <phoneticPr fontId="1"/>
  </si>
  <si>
    <r>
      <rPr>
        <i/>
        <sz val="10"/>
        <color theme="1"/>
        <rFont val="Times New Roman"/>
        <family val="1"/>
      </rPr>
      <t xml:space="preserve">  df</t>
    </r>
    <r>
      <rPr>
        <sz val="10"/>
        <color theme="1"/>
        <rFont val="Times New Roman"/>
        <family val="1"/>
      </rPr>
      <t>=1306</t>
    </r>
    <r>
      <rPr>
        <i/>
        <sz val="10"/>
        <color theme="1"/>
        <rFont val="Times New Roman"/>
        <family val="1"/>
      </rPr>
      <t>,   p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</si>
  <si>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 xml:space="preserve">  df</t>
    </r>
    <r>
      <rPr>
        <sz val="10"/>
        <color theme="1"/>
        <rFont val="Times New Roman"/>
        <family val="1"/>
      </rPr>
      <t>=1305</t>
    </r>
    <r>
      <rPr>
        <i/>
        <sz val="10"/>
        <color theme="1"/>
        <rFont val="Times New Roman"/>
        <family val="1"/>
      </rPr>
      <t>,   p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</si>
  <si>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 xml:space="preserve">  df</t>
    </r>
    <r>
      <rPr>
        <sz val="10"/>
        <color theme="1"/>
        <rFont val="Times New Roman"/>
        <family val="1"/>
      </rPr>
      <t>=1304</t>
    </r>
    <r>
      <rPr>
        <i/>
        <sz val="10"/>
        <color theme="1"/>
        <rFont val="Times New Roman"/>
        <family val="1"/>
      </rPr>
      <t>,   p</t>
    </r>
    <r>
      <rPr>
        <sz val="10"/>
        <color theme="1"/>
        <rFont val="Times New Roman"/>
        <family val="1"/>
      </rPr>
      <t>=</t>
    </r>
    <phoneticPr fontId="1"/>
  </si>
  <si>
    <r>
      <rPr>
        <b/>
        <sz val="10"/>
        <color theme="1"/>
        <rFont val="ＭＳ Ｐ明朝"/>
        <family val="1"/>
        <charset val="128"/>
      </rPr>
      <t>ゼロ過剰</t>
    </r>
    <r>
      <rPr>
        <b/>
        <i/>
        <sz val="10"/>
        <color theme="1"/>
        <rFont val="Times New Roman"/>
        <family val="1"/>
      </rPr>
      <t xml:space="preserve">Poisson </t>
    </r>
    <rPh sb="2" eb="4">
      <t>カジョウ</t>
    </rPh>
    <phoneticPr fontId="1"/>
  </si>
  <si>
    <r>
      <rPr>
        <i/>
        <sz val="10"/>
        <color theme="1"/>
        <rFont val="Times New Roman"/>
        <family val="1"/>
      </rPr>
      <t>ω^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</si>
  <si>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>^=</t>
    </r>
    <phoneticPr fontId="1"/>
  </si>
  <si>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^=</t>
    </r>
    <phoneticPr fontId="1"/>
  </si>
  <si>
    <r>
      <t>表</t>
    </r>
    <r>
      <rPr>
        <sz val="11"/>
        <color theme="1"/>
        <rFont val="Times New Roman"/>
        <family val="1"/>
      </rPr>
      <t xml:space="preserve">7.15  </t>
    </r>
    <r>
      <rPr>
        <sz val="11"/>
        <color theme="1"/>
        <rFont val="ＭＳ 明朝"/>
        <family val="1"/>
        <charset val="128"/>
      </rPr>
      <t>何人の被害者を知っていますか</t>
    </r>
  </si>
  <si>
    <r>
      <t>表</t>
    </r>
    <r>
      <rPr>
        <sz val="11"/>
        <color theme="1"/>
        <rFont val="Times New Roman"/>
        <family val="1"/>
      </rPr>
      <t xml:space="preserve">7.18  </t>
    </r>
    <r>
      <rPr>
        <sz val="11"/>
        <color theme="1"/>
        <rFont val="ＭＳ 明朝"/>
        <family val="1"/>
        <charset val="128"/>
      </rPr>
      <t>ポアソン分布を仮定した回帰</t>
    </r>
  </si>
  <si>
    <t>飽和モデル</t>
    <rPh sb="0" eb="2">
      <t>ホウワ</t>
    </rPh>
    <phoneticPr fontId="1"/>
  </si>
  <si>
    <t>ω^=</t>
    <phoneticPr fontId="1"/>
  </si>
  <si>
    <r>
      <t>表</t>
    </r>
    <r>
      <rPr>
        <sz val="11"/>
        <color theme="1"/>
        <rFont val="Times New Roman"/>
        <family val="1"/>
      </rPr>
      <t>7.19  Excel</t>
    </r>
    <r>
      <rPr>
        <sz val="11"/>
        <color theme="1"/>
        <rFont val="ＭＳ 明朝"/>
        <family val="1"/>
        <charset val="128"/>
      </rPr>
      <t>によるゼロ過剰ポアソン回帰</t>
    </r>
  </si>
  <si>
    <r>
      <rPr>
        <i/>
        <sz val="10"/>
        <color theme="1"/>
        <rFont val="Times New Roman"/>
        <family val="1"/>
      </rPr>
      <t>σ^</t>
    </r>
    <r>
      <rPr>
        <sz val="10"/>
        <color theme="1"/>
        <rFont val="Times New Roman"/>
        <family val="1"/>
      </rPr>
      <t>=</t>
    </r>
    <phoneticPr fontId="1"/>
  </si>
  <si>
    <r>
      <t>表</t>
    </r>
    <r>
      <rPr>
        <sz val="11"/>
        <color theme="1"/>
        <rFont val="Times New Roman"/>
        <family val="1"/>
      </rPr>
      <t xml:space="preserve">7.21  </t>
    </r>
    <r>
      <rPr>
        <sz val="11"/>
        <color theme="1"/>
        <rFont val="ＭＳ 明朝"/>
        <family val="1"/>
        <charset val="128"/>
      </rPr>
      <t>ガンマ・ポアソン分布を仮定した回帰</t>
    </r>
  </si>
  <si>
    <r>
      <t>表</t>
    </r>
    <r>
      <rPr>
        <sz val="11"/>
        <color theme="1"/>
        <rFont val="Times New Roman"/>
        <family val="1"/>
      </rPr>
      <t xml:space="preserve">7.23  </t>
    </r>
    <r>
      <rPr>
        <sz val="11"/>
        <color theme="1"/>
        <rFont val="ＭＳ 明朝"/>
        <family val="1"/>
        <charset val="128"/>
      </rPr>
      <t>ゼロ過剰ガンマ・ポアソン分布を仮定した回帰</t>
    </r>
  </si>
  <si>
    <t>デビアンス＝</t>
    <phoneticPr fontId="1"/>
  </si>
  <si>
    <t xml:space="preserve">  poisson_zero</t>
    <phoneticPr fontId="1"/>
  </si>
  <si>
    <t xml:space="preserve">  Intercept</t>
    <phoneticPr fontId="1"/>
  </si>
  <si>
    <t xml:space="preserve">  x</t>
    <phoneticPr fontId="1"/>
  </si>
  <si>
    <t xml:space="preserve">  Dispersion</t>
    <phoneticPr fontId="1"/>
  </si>
  <si>
    <t xml:space="preserve">  pzero  </t>
    <phoneticPr fontId="1"/>
  </si>
  <si>
    <r>
      <rPr>
        <b/>
        <sz val="10"/>
        <color theme="1"/>
        <rFont val="ＭＳ Ｐ明朝"/>
        <family val="1"/>
        <charset val="128"/>
      </rPr>
      <t>ガンマ</t>
    </r>
    <r>
      <rPr>
        <b/>
        <i/>
        <sz val="10"/>
        <color theme="1"/>
        <rFont val="Times New Roman"/>
        <family val="1"/>
      </rPr>
      <t>Poisson</t>
    </r>
    <phoneticPr fontId="1"/>
  </si>
  <si>
    <r>
      <rPr>
        <sz val="11"/>
        <color theme="1"/>
        <rFont val="ＭＳ 明朝"/>
        <family val="1"/>
        <charset val="128"/>
      </rPr>
      <t>表</t>
    </r>
    <r>
      <rPr>
        <sz val="11"/>
        <color theme="1"/>
        <rFont val="Times New Roman"/>
        <family val="1"/>
      </rPr>
      <t xml:space="preserve">7.25  </t>
    </r>
    <r>
      <rPr>
        <sz val="11"/>
        <color theme="1"/>
        <rFont val="ＭＳ 明朝"/>
        <family val="1"/>
        <charset val="128"/>
      </rPr>
      <t>仮定した</t>
    </r>
    <r>
      <rPr>
        <sz val="11"/>
        <color theme="1"/>
        <rFont val="Times New Roman"/>
        <family val="1"/>
      </rPr>
      <t>4</t>
    </r>
    <r>
      <rPr>
        <sz val="11"/>
        <color theme="1"/>
        <rFont val="ＭＳ 明朝"/>
        <family val="1"/>
        <charset val="128"/>
      </rPr>
      <t>分布の性能比較</t>
    </r>
  </si>
  <si>
    <r>
      <rPr>
        <b/>
        <sz val="10"/>
        <color theme="1"/>
        <rFont val="ＭＳ Ｐ明朝"/>
        <family val="1"/>
        <charset val="128"/>
      </rPr>
      <t>ゼロ過剰</t>
    </r>
    <r>
      <rPr>
        <b/>
        <i/>
        <sz val="10"/>
        <color theme="1"/>
        <rFont val="Times New Roman"/>
        <family val="1"/>
      </rPr>
      <t>GP</t>
    </r>
    <rPh sb="2" eb="4">
      <t>カジョウ</t>
    </rPh>
    <phoneticPr fontId="1"/>
  </si>
  <si>
    <r>
      <rPr>
        <sz val="10"/>
        <color theme="1"/>
        <rFont val="ＭＳ Ｐ明朝"/>
        <family val="1"/>
        <charset val="128"/>
      </rPr>
      <t>パラメータ数</t>
    </r>
    <rPh sb="5" eb="6">
      <t>スウ</t>
    </rPh>
    <phoneticPr fontId="1"/>
  </si>
  <si>
    <r>
      <t>AICc</t>
    </r>
    <r>
      <rPr>
        <sz val="10"/>
        <color theme="1"/>
        <rFont val="ＭＳ Ｐ明朝"/>
        <family val="1"/>
        <charset val="128"/>
      </rPr>
      <t>順位</t>
    </r>
    <rPh sb="4" eb="6">
      <t>ジュンイ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</si>
</sst>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_ "/>
    <numFmt numFmtId="177" formatCode="0.0000"/>
    <numFmt numFmtId="178" formatCode="0.00_ "/>
    <numFmt numFmtId="179" formatCode="0.0000_ "/>
    <numFmt numFmtId="180" formatCode="0.0%_ "/>
    <numFmt numFmtId="181" formatCode="0.00000_ "/>
  </numFmts>
  <fonts count="14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vertAlign val="superscript"/>
      <sz val="10"/>
      <color theme="1"/>
      <name val="游ゴシック Light"/>
      <family val="3"/>
      <charset val="128"/>
    </font>
    <font>
      <vertAlign val="super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theme="1"/>
      <name val="ＭＳ Ｐ明朝"/>
      <family val="1"/>
      <charset val="128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77" fontId="2" fillId="0" borderId="2" xfId="0" applyNumberFormat="1" applyFont="1" applyBorder="1" applyAlignment="1">
      <alignment horizontal="right" vertical="center"/>
    </xf>
    <xf numFmtId="177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3" xfId="0" applyNumberFormat="1" applyFont="1" applyBorder="1">
      <alignment vertical="center"/>
    </xf>
    <xf numFmtId="0" fontId="3" fillId="0" borderId="1" xfId="0" applyFont="1" applyBorder="1">
      <alignment vertical="center"/>
    </xf>
    <xf numFmtId="179" fontId="2" fillId="0" borderId="1" xfId="0" applyNumberFormat="1" applyFont="1" applyBorder="1">
      <alignment vertical="center"/>
    </xf>
    <xf numFmtId="0" fontId="3" fillId="0" borderId="2" xfId="0" applyFont="1" applyBorder="1">
      <alignment vertical="center"/>
    </xf>
    <xf numFmtId="179" fontId="2" fillId="0" borderId="2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8" fontId="2" fillId="0" borderId="1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2" fontId="2" fillId="0" borderId="0" xfId="0" applyNumberFormat="1" applyFont="1">
      <alignment vertical="center"/>
    </xf>
    <xf numFmtId="0" fontId="3" fillId="0" borderId="3" xfId="0" applyFont="1" applyBorder="1">
      <alignment vertical="center"/>
    </xf>
    <xf numFmtId="180" fontId="2" fillId="0" borderId="3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176" fontId="2" fillId="0" borderId="0" xfId="0" applyNumberFormat="1" applyFont="1" applyBorder="1">
      <alignment vertical="center"/>
    </xf>
    <xf numFmtId="0" fontId="2" fillId="0" borderId="2" xfId="0" applyFont="1" applyBorder="1">
      <alignment vertical="center"/>
    </xf>
    <xf numFmtId="176" fontId="2" fillId="0" borderId="2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right" vertical="center"/>
    </xf>
    <xf numFmtId="179" fontId="2" fillId="0" borderId="0" xfId="0" applyNumberFormat="1" applyFont="1" applyBorder="1">
      <alignment vertical="center"/>
    </xf>
    <xf numFmtId="178" fontId="2" fillId="0" borderId="0" xfId="0" applyNumberFormat="1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right" vertical="center"/>
    </xf>
    <xf numFmtId="177" fontId="2" fillId="0" borderId="0" xfId="0" applyNumberFormat="1" applyFont="1" applyBorder="1" applyAlignment="1">
      <alignment horizontal="right" vertical="center"/>
    </xf>
    <xf numFmtId="178" fontId="8" fillId="2" borderId="4" xfId="0" applyNumberFormat="1" applyFont="1" applyFill="1" applyBorder="1">
      <alignment vertical="center"/>
    </xf>
    <xf numFmtId="179" fontId="4" fillId="0" borderId="2" xfId="0" applyNumberFormat="1" applyFont="1" applyBorder="1" applyAlignment="1">
      <alignment horizontal="center" vertical="center"/>
    </xf>
    <xf numFmtId="181" fontId="2" fillId="0" borderId="0" xfId="0" applyNumberFormat="1" applyFont="1">
      <alignment vertical="center"/>
    </xf>
    <xf numFmtId="0" fontId="8" fillId="0" borderId="1" xfId="0" applyFont="1" applyBorder="1">
      <alignment vertical="center"/>
    </xf>
    <xf numFmtId="2" fontId="8" fillId="0" borderId="2" xfId="0" applyNumberFormat="1" applyFont="1" applyBorder="1" applyAlignment="1">
      <alignment horizontal="right" vertical="center"/>
    </xf>
    <xf numFmtId="0" fontId="8" fillId="0" borderId="2" xfId="0" applyFont="1" applyBorder="1">
      <alignment vertical="center"/>
    </xf>
    <xf numFmtId="177" fontId="8" fillId="0" borderId="2" xfId="0" applyNumberFormat="1" applyFont="1" applyBorder="1" applyAlignment="1">
      <alignment horizontal="right" vertical="center"/>
    </xf>
    <xf numFmtId="178" fontId="8" fillId="0" borderId="2" xfId="0" applyNumberFormat="1" applyFont="1" applyBorder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2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/>
    </xf>
    <xf numFmtId="179" fontId="8" fillId="2" borderId="5" xfId="0" applyNumberFormat="1" applyFont="1" applyFill="1" applyBorder="1">
      <alignment vertical="center"/>
    </xf>
    <xf numFmtId="179" fontId="8" fillId="2" borderId="6" xfId="0" applyNumberFormat="1" applyFont="1" applyFill="1" applyBorder="1">
      <alignment vertical="center"/>
    </xf>
    <xf numFmtId="177" fontId="8" fillId="2" borderId="8" xfId="0" applyNumberFormat="1" applyFont="1" applyFill="1" applyBorder="1">
      <alignment vertical="center"/>
    </xf>
    <xf numFmtId="177" fontId="8" fillId="2" borderId="7" xfId="0" applyNumberFormat="1" applyFont="1" applyFill="1" applyBorder="1">
      <alignment vertical="center"/>
    </xf>
    <xf numFmtId="177" fontId="8" fillId="2" borderId="6" xfId="0" applyNumberFormat="1" applyFont="1" applyFill="1" applyBorder="1">
      <alignment vertical="center"/>
    </xf>
    <xf numFmtId="177" fontId="8" fillId="2" borderId="5" xfId="0" applyNumberFormat="1" applyFont="1" applyFill="1" applyBorder="1" applyAlignment="1">
      <alignment horizontal="right" vertical="center"/>
    </xf>
    <xf numFmtId="177" fontId="8" fillId="2" borderId="7" xfId="0" applyNumberFormat="1" applyFont="1" applyFill="1" applyBorder="1" applyAlignment="1">
      <alignment horizontal="right" vertical="center"/>
    </xf>
    <xf numFmtId="177" fontId="8" fillId="2" borderId="6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2" fontId="2" fillId="0" borderId="2" xfId="0" applyNumberFormat="1" applyFont="1" applyBorder="1">
      <alignment vertical="center"/>
    </xf>
    <xf numFmtId="0" fontId="3" fillId="0" borderId="2" xfId="0" applyFont="1" applyBorder="1" applyAlignment="1">
      <alignment horizontal="right" vertical="center"/>
    </xf>
    <xf numFmtId="178" fontId="8" fillId="2" borderId="2" xfId="0" applyNumberFormat="1" applyFont="1" applyFill="1" applyBorder="1">
      <alignment vertical="center"/>
    </xf>
    <xf numFmtId="0" fontId="11" fillId="0" borderId="0" xfId="0" applyFont="1">
      <alignment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center" vertical="center"/>
    </xf>
    <xf numFmtId="179" fontId="9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79" fontId="8" fillId="0" borderId="3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9" fontId="4" fillId="0" borderId="0" xfId="0" applyNumberFormat="1" applyFont="1" applyBorder="1">
      <alignment vertical="center"/>
    </xf>
    <xf numFmtId="179" fontId="4" fillId="0" borderId="0" xfId="0" applyNumberFormat="1" applyFont="1">
      <alignment vertical="center"/>
    </xf>
    <xf numFmtId="0" fontId="4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448267</xdr:colOff>
      <xdr:row>5</xdr:row>
      <xdr:rowOff>69850</xdr:rowOff>
    </xdr:from>
    <xdr:to>
      <xdr:col>25</xdr:col>
      <xdr:colOff>280369</xdr:colOff>
      <xdr:row>21</xdr:row>
      <xdr:rowOff>63500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7267" y="939800"/>
          <a:ext cx="5318502" cy="2762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190500</xdr:colOff>
      <xdr:row>24</xdr:row>
      <xdr:rowOff>139700</xdr:rowOff>
    </xdr:from>
    <xdr:to>
      <xdr:col>11</xdr:col>
      <xdr:colOff>419100</xdr:colOff>
      <xdr:row>26</xdr:row>
      <xdr:rowOff>99087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0100" y="4051300"/>
          <a:ext cx="3962400" cy="2895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29</xdr:row>
          <xdr:rowOff>0</xdr:rowOff>
        </xdr:from>
        <xdr:to>
          <xdr:col>10</xdr:col>
          <xdr:colOff>158750</xdr:colOff>
          <xdr:row>30</xdr:row>
          <xdr:rowOff>88900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234950</xdr:colOff>
      <xdr:row>35</xdr:row>
      <xdr:rowOff>120650</xdr:rowOff>
    </xdr:from>
    <xdr:to>
      <xdr:col>10</xdr:col>
      <xdr:colOff>82550</xdr:colOff>
      <xdr:row>37</xdr:row>
      <xdr:rowOff>80037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950" y="5835650"/>
          <a:ext cx="3962400" cy="289587"/>
        </a:xfrm>
        <a:prstGeom prst="rect">
          <a:avLst/>
        </a:prstGeom>
      </xdr:spPr>
    </xdr:pic>
    <xdr:clientData/>
  </xdr:twoCellAnchor>
  <xdr:twoCellAnchor editAs="oneCell">
    <xdr:from>
      <xdr:col>3</xdr:col>
      <xdr:colOff>44450</xdr:colOff>
      <xdr:row>25</xdr:row>
      <xdr:rowOff>152400</xdr:rowOff>
    </xdr:from>
    <xdr:to>
      <xdr:col>11</xdr:col>
      <xdr:colOff>457200</xdr:colOff>
      <xdr:row>27</xdr:row>
      <xdr:rowOff>111787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9850" y="4425950"/>
          <a:ext cx="3962400" cy="2895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234950</xdr:colOff>
      <xdr:row>35</xdr:row>
      <xdr:rowOff>120650</xdr:rowOff>
    </xdr:from>
    <xdr:to>
      <xdr:col>9</xdr:col>
      <xdr:colOff>387350</xdr:colOff>
      <xdr:row>37</xdr:row>
      <xdr:rowOff>80037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950" y="6045200"/>
          <a:ext cx="3962400" cy="289587"/>
        </a:xfrm>
        <a:prstGeom prst="rect">
          <a:avLst/>
        </a:prstGeom>
      </xdr:spPr>
    </xdr:pic>
    <xdr:clientData/>
  </xdr:twoCellAnchor>
  <xdr:twoCellAnchor editAs="oneCell">
    <xdr:from>
      <xdr:col>3</xdr:col>
      <xdr:colOff>44450</xdr:colOff>
      <xdr:row>25</xdr:row>
      <xdr:rowOff>152400</xdr:rowOff>
    </xdr:from>
    <xdr:to>
      <xdr:col>11</xdr:col>
      <xdr:colOff>457200</xdr:colOff>
      <xdr:row>27</xdr:row>
      <xdr:rowOff>111787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9850" y="4425950"/>
          <a:ext cx="3962400" cy="28958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234950</xdr:colOff>
      <xdr:row>36</xdr:row>
      <xdr:rowOff>120650</xdr:rowOff>
    </xdr:from>
    <xdr:to>
      <xdr:col>9</xdr:col>
      <xdr:colOff>311150</xdr:colOff>
      <xdr:row>38</xdr:row>
      <xdr:rowOff>80037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950" y="6045200"/>
          <a:ext cx="3962400" cy="289587"/>
        </a:xfrm>
        <a:prstGeom prst="rect">
          <a:avLst/>
        </a:prstGeom>
      </xdr:spPr>
    </xdr:pic>
    <xdr:clientData/>
  </xdr:twoCellAnchor>
  <xdr:twoCellAnchor editAs="oneCell">
    <xdr:from>
      <xdr:col>3</xdr:col>
      <xdr:colOff>44450</xdr:colOff>
      <xdr:row>26</xdr:row>
      <xdr:rowOff>152400</xdr:rowOff>
    </xdr:from>
    <xdr:to>
      <xdr:col>11</xdr:col>
      <xdr:colOff>400050</xdr:colOff>
      <xdr:row>28</xdr:row>
      <xdr:rowOff>111787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9850" y="4425950"/>
          <a:ext cx="3962400" cy="2895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425450</xdr:colOff>
      <xdr:row>24</xdr:row>
      <xdr:rowOff>95250</xdr:rowOff>
    </xdr:from>
    <xdr:to>
      <xdr:col>14</xdr:col>
      <xdr:colOff>323850</xdr:colOff>
      <xdr:row>26</xdr:row>
      <xdr:rowOff>54637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7700" y="4076700"/>
          <a:ext cx="3962400" cy="2895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w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BA557-5BF4-4B81-9766-B312C06548ED}">
  <dimension ref="B2:E17"/>
  <sheetViews>
    <sheetView tabSelected="1" workbookViewId="0"/>
  </sheetViews>
  <sheetFormatPr defaultRowHeight="13" x14ac:dyDescent="0.2"/>
  <cols>
    <col min="1" max="1" width="8.7265625" style="1"/>
    <col min="2" max="5" width="11.36328125" style="1" customWidth="1"/>
    <col min="6" max="16384" width="8.7265625" style="1"/>
  </cols>
  <sheetData>
    <row r="2" spans="2:5" ht="14" x14ac:dyDescent="0.2">
      <c r="B2" s="80" t="s">
        <v>47</v>
      </c>
    </row>
    <row r="4" spans="2:5" x14ac:dyDescent="0.2">
      <c r="B4" s="11" t="s">
        <v>2</v>
      </c>
      <c r="C4" s="11" t="s">
        <v>16</v>
      </c>
      <c r="D4" s="11" t="s">
        <v>15</v>
      </c>
      <c r="E4" s="11" t="s">
        <v>17</v>
      </c>
    </row>
    <row r="5" spans="2:5" x14ac:dyDescent="0.2">
      <c r="B5" s="12" t="s">
        <v>12</v>
      </c>
      <c r="C5" s="12" t="s">
        <v>14</v>
      </c>
      <c r="D5" s="12" t="s">
        <v>13</v>
      </c>
      <c r="E5" s="12" t="s">
        <v>14</v>
      </c>
    </row>
    <row r="6" spans="2:5" x14ac:dyDescent="0.2">
      <c r="B6" s="3">
        <v>0</v>
      </c>
      <c r="C6" s="3">
        <v>1070</v>
      </c>
      <c r="D6" s="3">
        <v>119</v>
      </c>
      <c r="E6" s="3">
        <f t="shared" ref="E6:E12" si="0">D6+C6</f>
        <v>1189</v>
      </c>
    </row>
    <row r="7" spans="2:5" x14ac:dyDescent="0.2">
      <c r="B7" s="3">
        <v>1</v>
      </c>
      <c r="C7" s="3">
        <v>60</v>
      </c>
      <c r="D7" s="3">
        <v>16</v>
      </c>
      <c r="E7" s="3">
        <f t="shared" si="0"/>
        <v>76</v>
      </c>
    </row>
    <row r="8" spans="2:5" x14ac:dyDescent="0.2">
      <c r="B8" s="3">
        <v>2</v>
      </c>
      <c r="C8" s="3">
        <v>14</v>
      </c>
      <c r="D8" s="3">
        <v>12</v>
      </c>
      <c r="E8" s="3">
        <f t="shared" si="0"/>
        <v>26</v>
      </c>
    </row>
    <row r="9" spans="2:5" x14ac:dyDescent="0.2">
      <c r="B9" s="3">
        <v>3</v>
      </c>
      <c r="C9" s="3">
        <v>4</v>
      </c>
      <c r="D9" s="3">
        <v>7</v>
      </c>
      <c r="E9" s="3">
        <f t="shared" si="0"/>
        <v>11</v>
      </c>
    </row>
    <row r="10" spans="2:5" x14ac:dyDescent="0.2">
      <c r="B10" s="3">
        <v>4</v>
      </c>
      <c r="C10" s="3">
        <v>0</v>
      </c>
      <c r="D10" s="3">
        <v>3</v>
      </c>
      <c r="E10" s="3">
        <f t="shared" si="0"/>
        <v>3</v>
      </c>
    </row>
    <row r="11" spans="2:5" x14ac:dyDescent="0.2">
      <c r="B11" s="3">
        <v>5</v>
      </c>
      <c r="C11" s="3">
        <v>0</v>
      </c>
      <c r="D11" s="3">
        <v>2</v>
      </c>
      <c r="E11" s="3">
        <f t="shared" si="0"/>
        <v>2</v>
      </c>
    </row>
    <row r="12" spans="2:5" x14ac:dyDescent="0.2">
      <c r="B12" s="3">
        <v>6</v>
      </c>
      <c r="C12" s="3">
        <v>1</v>
      </c>
      <c r="D12" s="3">
        <v>0</v>
      </c>
      <c r="E12" s="3">
        <f t="shared" si="0"/>
        <v>1</v>
      </c>
    </row>
    <row r="13" spans="2:5" x14ac:dyDescent="0.2">
      <c r="B13" s="13" t="s">
        <v>6</v>
      </c>
      <c r="C13" s="14">
        <f>SUM(C6:C12)</f>
        <v>1149</v>
      </c>
      <c r="D13" s="14">
        <f>SUM(D6:D12)</f>
        <v>159</v>
      </c>
      <c r="E13" s="14">
        <f>SUM(E6:E12)</f>
        <v>1308</v>
      </c>
    </row>
    <row r="14" spans="2:5" x14ac:dyDescent="0.2">
      <c r="B14" s="15" t="s">
        <v>9</v>
      </c>
      <c r="C14" s="16">
        <f>SUMPRODUCT(B6:B12,C6:C12)/SUM(C6:C12)</f>
        <v>9.2254134029590942E-2</v>
      </c>
      <c r="D14" s="16">
        <f>SUMPRODUCT(B6:B12,D6:D12)/SUM(D6:D12)</f>
        <v>0.5220125786163522</v>
      </c>
      <c r="E14" s="16">
        <f>SUMPRODUCT(B6:B12,E6:E12)/SUM(E6:E12)</f>
        <v>0.14449541284403669</v>
      </c>
    </row>
    <row r="15" spans="2:5" x14ac:dyDescent="0.2">
      <c r="B15" s="2" t="s">
        <v>10</v>
      </c>
      <c r="C15" s="10">
        <f>(SUMPRODUCT(B6:B12,B6:B12,C6:C12)-C13*C14^2)/(C13-1)</f>
        <v>0.1552448273456998</v>
      </c>
      <c r="D15" s="10">
        <f>(SUMPRODUCT(B6:B12,B6:B12,D6:D12)-D13*D14^2)/(D13-1)</f>
        <v>1.1498288352838151</v>
      </c>
      <c r="E15" s="10">
        <f>(SUMPRODUCT(B6:B12,B6:B12,E6:E12)-E13*E14^2)/(E13-1)</f>
        <v>0.29509591964229309</v>
      </c>
    </row>
    <row r="16" spans="2:5" x14ac:dyDescent="0.2">
      <c r="B16" s="17" t="s">
        <v>11</v>
      </c>
      <c r="C16" s="18">
        <f>C15/C14</f>
        <v>1.6827953454736706</v>
      </c>
      <c r="D16" s="18">
        <f>D15/D14</f>
        <v>2.2026841543388747</v>
      </c>
      <c r="E16" s="18">
        <f>E15/E14</f>
        <v>2.0422511264133298</v>
      </c>
    </row>
    <row r="17" spans="2:5" x14ac:dyDescent="0.2">
      <c r="B17" s="23" t="s">
        <v>18</v>
      </c>
      <c r="C17" s="24">
        <f>SUM(C7:C12)/C13</f>
        <v>6.875543951261967E-2</v>
      </c>
      <c r="D17" s="24">
        <f>SUM(D7:D12)/D13</f>
        <v>0.25157232704402516</v>
      </c>
      <c r="E17" s="24">
        <f>SUM(E7:E12)/E13</f>
        <v>9.0978593272171254E-2</v>
      </c>
    </row>
  </sheetData>
  <phoneticPr fontId="1"/>
  <pageMargins left="0.7" right="0.7" top="0.75" bottom="0.75" header="0.3" footer="0.3"/>
  <ignoredErrors>
    <ignoredError sqref="C17:D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B0BA9-6107-415B-AAB5-70298855E76B}">
  <dimension ref="B3:P33"/>
  <sheetViews>
    <sheetView workbookViewId="0"/>
  </sheetViews>
  <sheetFormatPr defaultRowHeight="13" x14ac:dyDescent="0.2"/>
  <cols>
    <col min="1" max="1" width="8.7265625" style="1"/>
    <col min="2" max="2" width="4.1796875" style="41" customWidth="1"/>
    <col min="3" max="3" width="3.36328125" style="41" customWidth="1"/>
    <col min="4" max="4" width="4.08984375" style="1" customWidth="1"/>
    <col min="5" max="5" width="3.7265625" style="1" customWidth="1"/>
    <col min="6" max="6" width="4.54296875" style="1" customWidth="1"/>
    <col min="7" max="7" width="4.90625" style="1" customWidth="1"/>
    <col min="8" max="8" width="7.1796875" style="1" customWidth="1"/>
    <col min="9" max="9" width="7.08984375" style="1" customWidth="1"/>
    <col min="10" max="11" width="7.1796875" style="1" customWidth="1"/>
    <col min="12" max="12" width="6.54296875" style="1" customWidth="1"/>
    <col min="13" max="13" width="7" style="1" customWidth="1"/>
    <col min="14" max="14" width="1" style="1" customWidth="1"/>
    <col min="15" max="15" width="6.7265625" style="1" customWidth="1"/>
    <col min="16" max="16" width="6.6328125" style="1" customWidth="1"/>
    <col min="17" max="16384" width="8.7265625" style="1"/>
  </cols>
  <sheetData>
    <row r="3" spans="2:16" ht="14" x14ac:dyDescent="0.2">
      <c r="D3" s="79" t="s">
        <v>48</v>
      </c>
    </row>
    <row r="4" spans="2:16" ht="13.5" thickBot="1" x14ac:dyDescent="0.25"/>
    <row r="5" spans="2:16" ht="15" x14ac:dyDescent="0.2">
      <c r="B5" s="40"/>
      <c r="C5" s="40"/>
      <c r="D5" s="25"/>
      <c r="E5" s="25"/>
      <c r="F5" s="40" t="s">
        <v>37</v>
      </c>
      <c r="G5" s="81" t="s">
        <v>45</v>
      </c>
      <c r="H5" s="60">
        <v>9.2254100000000006E-2</v>
      </c>
      <c r="I5" s="16"/>
      <c r="J5" s="25"/>
      <c r="K5" s="25"/>
      <c r="L5" s="25"/>
      <c r="M5" s="25"/>
      <c r="O5" s="25"/>
      <c r="P5" s="25"/>
    </row>
    <row r="6" spans="2:16" ht="15.5" thickBot="1" x14ac:dyDescent="0.25">
      <c r="F6" s="27" t="s">
        <v>39</v>
      </c>
      <c r="G6" s="6" t="s">
        <v>46</v>
      </c>
      <c r="H6" s="61">
        <v>0.42975839999999998</v>
      </c>
      <c r="I6" s="10"/>
      <c r="M6" s="30"/>
      <c r="O6" s="2" t="s">
        <v>49</v>
      </c>
    </row>
    <row r="7" spans="2:16" ht="16" thickBot="1" x14ac:dyDescent="0.25">
      <c r="B7" s="37" t="s">
        <v>5</v>
      </c>
      <c r="C7" s="38" t="s">
        <v>30</v>
      </c>
      <c r="D7" s="68" t="s">
        <v>8</v>
      </c>
      <c r="E7" s="68" t="s">
        <v>7</v>
      </c>
      <c r="F7" s="38" t="s">
        <v>1</v>
      </c>
      <c r="G7" s="38" t="s">
        <v>0</v>
      </c>
      <c r="H7" s="48" t="s">
        <v>19</v>
      </c>
      <c r="I7" s="39" t="s">
        <v>20</v>
      </c>
      <c r="J7" s="37" t="s">
        <v>21</v>
      </c>
      <c r="K7" s="37" t="s">
        <v>24</v>
      </c>
      <c r="L7" s="37" t="s">
        <v>25</v>
      </c>
      <c r="M7" s="37" t="s">
        <v>32</v>
      </c>
      <c r="O7" s="59" t="s">
        <v>20</v>
      </c>
      <c r="P7" s="37" t="s">
        <v>21</v>
      </c>
    </row>
    <row r="8" spans="2:16" x14ac:dyDescent="0.2">
      <c r="B8" s="40" t="s">
        <v>4</v>
      </c>
      <c r="C8" s="40">
        <v>1</v>
      </c>
      <c r="D8" s="69">
        <v>1</v>
      </c>
      <c r="E8" s="70">
        <v>0</v>
      </c>
      <c r="F8" s="42">
        <v>0</v>
      </c>
      <c r="G8" s="19">
        <v>1070</v>
      </c>
      <c r="H8" s="16">
        <f t="shared" ref="H8:H21" si="0">$H$5*D8+$H$6*E8</f>
        <v>9.2254100000000006E-2</v>
      </c>
      <c r="I8" s="16">
        <f t="shared" ref="I8:I21" si="1">_xlfn.POISSON.DIST(F8,H8,FALSE)</f>
        <v>0.91187341306995706</v>
      </c>
      <c r="J8" s="20">
        <f>G8*LN(I8)</f>
        <v>-98.711886999999962</v>
      </c>
      <c r="K8" s="20">
        <f>SUM($G$8:$G$14)*I8</f>
        <v>1047.7425516173807</v>
      </c>
      <c r="L8" s="20">
        <f t="shared" ref="L8:L14" si="2">G8-K8</f>
        <v>22.257448382619259</v>
      </c>
      <c r="M8" s="9">
        <f>G8*((F8-H8)^2)/H8</f>
        <v>98.711887000000019</v>
      </c>
      <c r="O8" s="16">
        <f>_xlfn.POISSON.DIST(F8,F8,FALSE)</f>
        <v>1</v>
      </c>
      <c r="P8" s="20">
        <f>G8*LN(O8)</f>
        <v>0</v>
      </c>
    </row>
    <row r="9" spans="2:16" ht="15" x14ac:dyDescent="0.2">
      <c r="B9" s="27" t="s">
        <v>37</v>
      </c>
      <c r="C9" s="27">
        <v>2</v>
      </c>
      <c r="D9" s="71">
        <v>1</v>
      </c>
      <c r="E9" s="72">
        <v>0</v>
      </c>
      <c r="F9" s="43">
        <v>1</v>
      </c>
      <c r="G9" s="29">
        <v>60</v>
      </c>
      <c r="H9" s="34">
        <f t="shared" si="0"/>
        <v>9.2254100000000006E-2</v>
      </c>
      <c r="I9" s="34">
        <f t="shared" si="1"/>
        <v>8.4124061036697131E-2</v>
      </c>
      <c r="J9" s="35">
        <f t="shared" ref="J9:J21" si="3">G9*LN(I9)</f>
        <v>-148.52775915628084</v>
      </c>
      <c r="K9" s="35">
        <f t="shared" ref="K9:K14" si="4">SUM($G$8:$G$14)*I9</f>
        <v>96.658546131165011</v>
      </c>
      <c r="L9" s="35">
        <f t="shared" si="2"/>
        <v>-36.658546131165011</v>
      </c>
      <c r="M9" s="9">
        <f t="shared" ref="M9:M21" si="5">G9*((F9-H9)^2)/H9</f>
        <v>535.9128443940009</v>
      </c>
      <c r="O9" s="34">
        <f t="shared" ref="O9:O21" si="6">_xlfn.POISSON.DIST(F9,F9,FALSE)</f>
        <v>0.36787944117144233</v>
      </c>
      <c r="P9" s="35">
        <f t="shared" ref="P9:P21" si="7">G9*LN(O9)</f>
        <v>-60</v>
      </c>
    </row>
    <row r="10" spans="2:16" x14ac:dyDescent="0.2">
      <c r="B10" s="27"/>
      <c r="C10" s="27">
        <v>3</v>
      </c>
      <c r="D10" s="71">
        <v>1</v>
      </c>
      <c r="E10" s="72">
        <v>0</v>
      </c>
      <c r="F10" s="43">
        <v>2</v>
      </c>
      <c r="G10" s="29">
        <v>14</v>
      </c>
      <c r="H10" s="34">
        <f t="shared" si="0"/>
        <v>9.2254100000000006E-2</v>
      </c>
      <c r="I10" s="34">
        <f t="shared" si="1"/>
        <v>3.880394769642781E-3</v>
      </c>
      <c r="J10" s="35">
        <f t="shared" si="3"/>
        <v>-77.725457400770296</v>
      </c>
      <c r="K10" s="35">
        <f t="shared" si="4"/>
        <v>4.4585735903195554</v>
      </c>
      <c r="L10" s="35">
        <f t="shared" si="2"/>
        <v>9.5414264096804438</v>
      </c>
      <c r="M10" s="9">
        <f t="shared" si="5"/>
        <v>552.3106492344009</v>
      </c>
      <c r="O10" s="34">
        <f t="shared" si="6"/>
        <v>0.27067056647322546</v>
      </c>
      <c r="P10" s="35">
        <f t="shared" si="7"/>
        <v>-18.295939472160761</v>
      </c>
    </row>
    <row r="11" spans="2:16" x14ac:dyDescent="0.2">
      <c r="B11" s="27"/>
      <c r="C11" s="27">
        <v>4</v>
      </c>
      <c r="D11" s="71">
        <v>1</v>
      </c>
      <c r="E11" s="72">
        <v>0</v>
      </c>
      <c r="F11" s="43">
        <v>3</v>
      </c>
      <c r="G11" s="29">
        <v>4</v>
      </c>
      <c r="H11" s="34">
        <f t="shared" si="0"/>
        <v>9.2254100000000006E-2</v>
      </c>
      <c r="I11" s="34">
        <f t="shared" si="1"/>
        <v>1.1932744237270074E-4</v>
      </c>
      <c r="J11" s="35">
        <f t="shared" si="3"/>
        <v>-36.134556908168392</v>
      </c>
      <c r="K11" s="35">
        <f t="shared" si="4"/>
        <v>0.13710723128623314</v>
      </c>
      <c r="L11" s="35">
        <f t="shared" si="2"/>
        <v>3.8628927687137669</v>
      </c>
      <c r="M11" s="9">
        <f t="shared" si="5"/>
        <v>366.59557543640057</v>
      </c>
      <c r="O11" s="34">
        <f t="shared" si="6"/>
        <v>0.22404180765538778</v>
      </c>
      <c r="P11" s="35">
        <f t="shared" si="7"/>
        <v>-5.9836904128949033</v>
      </c>
    </row>
    <row r="12" spans="2:16" x14ac:dyDescent="0.2">
      <c r="B12" s="27"/>
      <c r="C12" s="27">
        <v>5</v>
      </c>
      <c r="D12" s="71">
        <v>1</v>
      </c>
      <c r="E12" s="72">
        <v>0</v>
      </c>
      <c r="F12" s="43">
        <v>4</v>
      </c>
      <c r="G12" s="29">
        <v>0</v>
      </c>
      <c r="H12" s="34">
        <f t="shared" si="0"/>
        <v>9.2254100000000006E-2</v>
      </c>
      <c r="I12" s="34">
        <f t="shared" si="1"/>
        <v>2.7521114503488426E-6</v>
      </c>
      <c r="J12" s="35">
        <f t="shared" si="3"/>
        <v>0</v>
      </c>
      <c r="K12" s="35">
        <f t="shared" si="4"/>
        <v>3.1621760564508202E-3</v>
      </c>
      <c r="L12" s="35">
        <f t="shared" si="2"/>
        <v>-3.1621760564508202E-3</v>
      </c>
      <c r="M12" s="9">
        <f t="shared" si="5"/>
        <v>0</v>
      </c>
      <c r="O12" s="34">
        <f t="shared" si="6"/>
        <v>0.19536681481316462</v>
      </c>
      <c r="P12" s="35">
        <f t="shared" si="7"/>
        <v>0</v>
      </c>
    </row>
    <row r="13" spans="2:16" x14ac:dyDescent="0.2">
      <c r="B13" s="27"/>
      <c r="C13" s="27">
        <v>6</v>
      </c>
      <c r="D13" s="71">
        <v>1</v>
      </c>
      <c r="E13" s="72">
        <v>0</v>
      </c>
      <c r="F13" s="43">
        <v>5</v>
      </c>
      <c r="G13" s="29">
        <v>0</v>
      </c>
      <c r="H13" s="34">
        <f t="shared" si="0"/>
        <v>9.2254100000000006E-2</v>
      </c>
      <c r="I13" s="34">
        <f t="shared" si="1"/>
        <v>5.077871299032542E-8</v>
      </c>
      <c r="J13" s="35">
        <f t="shared" si="3"/>
        <v>0</v>
      </c>
      <c r="K13" s="35">
        <f t="shared" si="4"/>
        <v>5.834474122588391E-5</v>
      </c>
      <c r="L13" s="35">
        <f t="shared" si="2"/>
        <v>-5.834474122588391E-5</v>
      </c>
      <c r="M13" s="9">
        <f t="shared" si="5"/>
        <v>0</v>
      </c>
      <c r="O13" s="34">
        <f t="shared" si="6"/>
        <v>0.17546736976785071</v>
      </c>
      <c r="P13" s="35">
        <f t="shared" si="7"/>
        <v>0</v>
      </c>
    </row>
    <row r="14" spans="2:16" x14ac:dyDescent="0.2">
      <c r="B14" s="26"/>
      <c r="C14" s="26">
        <v>7</v>
      </c>
      <c r="D14" s="73">
        <v>1</v>
      </c>
      <c r="E14" s="74">
        <v>0</v>
      </c>
      <c r="F14" s="44">
        <v>6</v>
      </c>
      <c r="G14" s="31">
        <v>1</v>
      </c>
      <c r="H14" s="18">
        <f t="shared" si="0"/>
        <v>9.2254100000000006E-2</v>
      </c>
      <c r="I14" s="18">
        <f t="shared" si="1"/>
        <v>7.807574110134639E-10</v>
      </c>
      <c r="J14" s="21">
        <f t="shared" si="3"/>
        <v>-20.970756627638188</v>
      </c>
      <c r="K14" s="21">
        <f t="shared" si="4"/>
        <v>8.9709026525446998E-7</v>
      </c>
      <c r="L14" s="21">
        <f t="shared" si="2"/>
        <v>0.99999910290973471</v>
      </c>
      <c r="M14" s="21">
        <f t="shared" si="5"/>
        <v>378.31881313640054</v>
      </c>
      <c r="O14" s="34">
        <f t="shared" si="6"/>
        <v>0.16062314104798003</v>
      </c>
      <c r="P14" s="35">
        <f t="shared" si="7"/>
        <v>-1.828694396641771</v>
      </c>
    </row>
    <row r="15" spans="2:16" x14ac:dyDescent="0.2">
      <c r="B15" s="40" t="s">
        <v>3</v>
      </c>
      <c r="C15" s="27">
        <v>8</v>
      </c>
      <c r="D15" s="75">
        <v>1</v>
      </c>
      <c r="E15" s="76">
        <v>1</v>
      </c>
      <c r="F15" s="42">
        <v>0</v>
      </c>
      <c r="G15" s="19">
        <v>119</v>
      </c>
      <c r="H15" s="16">
        <f t="shared" si="0"/>
        <v>0.52201249999999999</v>
      </c>
      <c r="I15" s="16">
        <f t="shared" si="1"/>
        <v>0.59332527851071692</v>
      </c>
      <c r="J15" s="20">
        <f t="shared" si="3"/>
        <v>-62.119487499999998</v>
      </c>
      <c r="K15" s="20">
        <f>SUM($G$15:$G$21)*I15</f>
        <v>94.338719283203986</v>
      </c>
      <c r="L15" s="20">
        <f t="shared" ref="L15:L21" si="8">G15-K15</f>
        <v>24.661280716796014</v>
      </c>
      <c r="M15" s="9">
        <f t="shared" si="5"/>
        <v>62.119487499999998</v>
      </c>
      <c r="O15" s="16">
        <f t="shared" si="6"/>
        <v>1</v>
      </c>
      <c r="P15" s="20">
        <f t="shared" si="7"/>
        <v>0</v>
      </c>
    </row>
    <row r="16" spans="2:16" ht="15" x14ac:dyDescent="0.2">
      <c r="B16" s="27" t="s">
        <v>38</v>
      </c>
      <c r="C16" s="27">
        <v>9</v>
      </c>
      <c r="D16" s="71">
        <v>1</v>
      </c>
      <c r="E16" s="72">
        <v>1</v>
      </c>
      <c r="F16" s="43">
        <v>1</v>
      </c>
      <c r="G16" s="29">
        <v>16</v>
      </c>
      <c r="H16" s="34">
        <f t="shared" si="0"/>
        <v>0.52201249999999999</v>
      </c>
      <c r="I16" s="34">
        <f t="shared" si="1"/>
        <v>0.30972321194857555</v>
      </c>
      <c r="J16" s="35">
        <f t="shared" si="3"/>
        <v>-18.753219920416875</v>
      </c>
      <c r="K16" s="35">
        <f t="shared" ref="K16:K21" si="9">SUM($G$15:$G$21)*I16</f>
        <v>49.245990699823516</v>
      </c>
      <c r="L16" s="35">
        <f t="shared" si="8"/>
        <v>-33.245990699823516</v>
      </c>
      <c r="M16" s="9">
        <f t="shared" si="5"/>
        <v>7.00280702569383</v>
      </c>
      <c r="O16" s="34">
        <f t="shared" si="6"/>
        <v>0.36787944117144233</v>
      </c>
      <c r="P16" s="35">
        <f t="shared" si="7"/>
        <v>-16</v>
      </c>
    </row>
    <row r="17" spans="2:16" x14ac:dyDescent="0.2">
      <c r="B17" s="27"/>
      <c r="C17" s="27">
        <v>10</v>
      </c>
      <c r="D17" s="71">
        <v>1</v>
      </c>
      <c r="E17" s="72">
        <v>1</v>
      </c>
      <c r="F17" s="43">
        <v>2</v>
      </c>
      <c r="G17" s="29">
        <v>12</v>
      </c>
      <c r="H17" s="34">
        <f t="shared" si="0"/>
        <v>0.52201249999999999</v>
      </c>
      <c r="I17" s="34">
        <f t="shared" si="1"/>
        <v>8.0839694088652908E-2</v>
      </c>
      <c r="J17" s="35">
        <f t="shared" si="3"/>
        <v>-30.183446047344653</v>
      </c>
      <c r="K17" s="35">
        <f t="shared" si="9"/>
        <v>12.853511360095812</v>
      </c>
      <c r="L17" s="35">
        <f t="shared" si="8"/>
        <v>-0.85351136009581197</v>
      </c>
      <c r="M17" s="9">
        <f t="shared" si="5"/>
        <v>50.215971077081491</v>
      </c>
      <c r="O17" s="34">
        <f t="shared" si="6"/>
        <v>0.27067056647322546</v>
      </c>
      <c r="P17" s="35">
        <f t="shared" si="7"/>
        <v>-15.682233833280652</v>
      </c>
    </row>
    <row r="18" spans="2:16" x14ac:dyDescent="0.2">
      <c r="B18" s="27"/>
      <c r="C18" s="27">
        <v>11</v>
      </c>
      <c r="D18" s="71">
        <v>1</v>
      </c>
      <c r="E18" s="72">
        <v>1</v>
      </c>
      <c r="F18" s="43">
        <v>3</v>
      </c>
      <c r="G18" s="29">
        <v>7</v>
      </c>
      <c r="H18" s="34">
        <f t="shared" si="0"/>
        <v>0.52201249999999999</v>
      </c>
      <c r="I18" s="34">
        <f t="shared" si="1"/>
        <v>1.4066443603484309E-2</v>
      </c>
      <c r="J18" s="35">
        <f t="shared" si="3"/>
        <v>-29.84774243014353</v>
      </c>
      <c r="K18" s="35">
        <f t="shared" si="9"/>
        <v>2.2365645329540049</v>
      </c>
      <c r="L18" s="35">
        <f t="shared" si="8"/>
        <v>4.7634354670459951</v>
      </c>
      <c r="M18" s="9">
        <f t="shared" si="5"/>
        <v>82.340852663669466</v>
      </c>
      <c r="O18" s="34">
        <f t="shared" si="6"/>
        <v>0.22404180765538778</v>
      </c>
      <c r="P18" s="35">
        <f t="shared" si="7"/>
        <v>-10.471458222566081</v>
      </c>
    </row>
    <row r="19" spans="2:16" x14ac:dyDescent="0.2">
      <c r="B19" s="27"/>
      <c r="C19" s="27">
        <v>12</v>
      </c>
      <c r="D19" s="71">
        <v>1</v>
      </c>
      <c r="E19" s="72">
        <v>1</v>
      </c>
      <c r="F19" s="43">
        <v>4</v>
      </c>
      <c r="G19" s="29">
        <v>3</v>
      </c>
      <c r="H19" s="34">
        <f t="shared" si="0"/>
        <v>0.52201249999999999</v>
      </c>
      <c r="I19" s="34">
        <f t="shared" si="1"/>
        <v>1.835714847890963E-3</v>
      </c>
      <c r="J19" s="35">
        <f t="shared" si="3"/>
        <v>-18.900963931356493</v>
      </c>
      <c r="K19" s="35">
        <f t="shared" si="9"/>
        <v>0.29187866081466313</v>
      </c>
      <c r="L19" s="35">
        <f t="shared" si="8"/>
        <v>2.7081213391853369</v>
      </c>
      <c r="M19" s="9">
        <f t="shared" si="5"/>
        <v>69.517858577081498</v>
      </c>
      <c r="O19" s="34">
        <f t="shared" si="6"/>
        <v>0.19536681481316462</v>
      </c>
      <c r="P19" s="35">
        <f t="shared" si="7"/>
        <v>-4.8986291576051491</v>
      </c>
    </row>
    <row r="20" spans="2:16" x14ac:dyDescent="0.2">
      <c r="B20" s="27"/>
      <c r="C20" s="27">
        <v>13</v>
      </c>
      <c r="D20" s="71">
        <v>1</v>
      </c>
      <c r="E20" s="72">
        <v>1</v>
      </c>
      <c r="F20" s="43">
        <v>5</v>
      </c>
      <c r="G20" s="29">
        <v>2</v>
      </c>
      <c r="H20" s="34">
        <f t="shared" si="0"/>
        <v>0.52201249999999999</v>
      </c>
      <c r="I20" s="34">
        <f t="shared" si="1"/>
        <v>1.9165321940693637E-4</v>
      </c>
      <c r="J20" s="35">
        <f t="shared" si="3"/>
        <v>-17.119645935824636</v>
      </c>
      <c r="K20" s="35">
        <f t="shared" si="9"/>
        <v>3.0472861885702883E-2</v>
      </c>
      <c r="L20" s="35">
        <f t="shared" si="8"/>
        <v>1.9695271381142971</v>
      </c>
      <c r="M20" s="9">
        <f t="shared" si="5"/>
        <v>76.827171955293224</v>
      </c>
      <c r="O20" s="34">
        <f t="shared" si="6"/>
        <v>0.17546736976785071</v>
      </c>
      <c r="P20" s="35">
        <f t="shared" si="7"/>
        <v>-3.4806043612230884</v>
      </c>
    </row>
    <row r="21" spans="2:16" ht="13.5" thickBot="1" x14ac:dyDescent="0.25">
      <c r="B21" s="26"/>
      <c r="C21" s="26">
        <v>14</v>
      </c>
      <c r="D21" s="77">
        <v>1</v>
      </c>
      <c r="E21" s="78">
        <v>1</v>
      </c>
      <c r="F21" s="44">
        <v>6</v>
      </c>
      <c r="G21" s="31">
        <v>0</v>
      </c>
      <c r="H21" s="18">
        <f t="shared" si="0"/>
        <v>0.52201249999999999</v>
      </c>
      <c r="I21" s="18">
        <f t="shared" si="1"/>
        <v>1.6674229365943881E-5</v>
      </c>
      <c r="J21" s="35">
        <f t="shared" si="3"/>
        <v>0</v>
      </c>
      <c r="K21" s="21">
        <f t="shared" si="9"/>
        <v>2.6512024691850771E-3</v>
      </c>
      <c r="L21" s="21">
        <f t="shared" si="8"/>
        <v>-2.6512024691850771E-3</v>
      </c>
      <c r="M21" s="9">
        <f t="shared" si="5"/>
        <v>0</v>
      </c>
      <c r="O21" s="18">
        <f t="shared" si="6"/>
        <v>0.16062314104798003</v>
      </c>
      <c r="P21" s="35">
        <f t="shared" si="7"/>
        <v>0</v>
      </c>
    </row>
    <row r="22" spans="2:16" ht="16" thickBot="1" x14ac:dyDescent="0.25">
      <c r="F22" s="6" t="s">
        <v>27</v>
      </c>
      <c r="G22" s="3">
        <f>SUM(G8:G21)</f>
        <v>1308</v>
      </c>
      <c r="I22" s="45" t="s">
        <v>28</v>
      </c>
      <c r="J22" s="47">
        <f>-2*SUM(J8:J21)</f>
        <v>1117.9898457158879</v>
      </c>
      <c r="K22" s="9"/>
      <c r="L22" s="6" t="s">
        <v>33</v>
      </c>
      <c r="M22" s="20">
        <f>SUM(M8:M21)</f>
        <v>2279.8739180000221</v>
      </c>
      <c r="O22" s="45" t="s">
        <v>28</v>
      </c>
      <c r="P22" s="47">
        <f>-2*SUM(P8:P21)</f>
        <v>273.28249971274482</v>
      </c>
    </row>
    <row r="23" spans="2:16" ht="13.5" thickBot="1" x14ac:dyDescent="0.25">
      <c r="B23" s="26"/>
      <c r="C23" s="26"/>
      <c r="D23" s="30"/>
      <c r="E23" s="30"/>
      <c r="F23" s="33" t="s">
        <v>26</v>
      </c>
      <c r="G23" s="31">
        <v>2</v>
      </c>
      <c r="H23" s="32"/>
      <c r="I23" s="7" t="s">
        <v>29</v>
      </c>
      <c r="J23" s="21">
        <f>J22+2*G23+2*G23*(G23+1)/(G22-2+1)</f>
        <v>1121.999027047181</v>
      </c>
      <c r="K23" s="17"/>
      <c r="L23" s="33" t="s">
        <v>40</v>
      </c>
      <c r="M23" s="18">
        <f>_xlfn.CHISQ.DIST.RT(M22,(G22-G23))</f>
        <v>7.0731720050979517E-56</v>
      </c>
      <c r="O23" s="7" t="s">
        <v>29</v>
      </c>
      <c r="P23" s="35">
        <f>P22+2*M23+2*M23*(M23+1)/(M22-2+1)</f>
        <v>273.28249971274482</v>
      </c>
    </row>
    <row r="24" spans="2:16" ht="13.5" thickBot="1" x14ac:dyDescent="0.25">
      <c r="B24" s="26"/>
      <c r="C24" s="26"/>
      <c r="D24" s="30"/>
      <c r="E24" s="30"/>
      <c r="F24" s="30"/>
      <c r="G24" s="30"/>
      <c r="H24" s="32"/>
      <c r="I24" s="32"/>
      <c r="J24" s="82"/>
      <c r="K24" s="30"/>
      <c r="L24" s="30"/>
      <c r="M24" s="30"/>
      <c r="N24" s="30"/>
      <c r="O24" s="83" t="s">
        <v>55</v>
      </c>
      <c r="P24" s="47">
        <f>J22-P22</f>
        <v>844.70734600314313</v>
      </c>
    </row>
    <row r="25" spans="2:16" x14ac:dyDescent="0.2">
      <c r="B25" s="1"/>
      <c r="C25" s="1"/>
    </row>
    <row r="26" spans="2:16" x14ac:dyDescent="0.2">
      <c r="B26" s="1"/>
      <c r="C26" s="1"/>
    </row>
    <row r="27" spans="2:16" x14ac:dyDescent="0.2">
      <c r="B27" s="1"/>
      <c r="C27" s="1"/>
    </row>
    <row r="28" spans="2:16" x14ac:dyDescent="0.2">
      <c r="B28" s="1"/>
      <c r="C28" s="1"/>
    </row>
    <row r="29" spans="2:16" x14ac:dyDescent="0.2">
      <c r="B29" s="1"/>
      <c r="C29" s="1"/>
    </row>
    <row r="30" spans="2:16" x14ac:dyDescent="0.2">
      <c r="B30" s="1"/>
      <c r="C30" s="1"/>
      <c r="G30"/>
      <c r="L30" s="1">
        <v>5.8000000000000003E-2</v>
      </c>
    </row>
    <row r="31" spans="2:16" x14ac:dyDescent="0.2">
      <c r="B31" s="1"/>
      <c r="C31" s="1"/>
      <c r="L31" s="1">
        <v>1.745692</v>
      </c>
      <c r="M31" s="8">
        <f>SQRT((L30^2)*L31)</f>
        <v>7.6632290113241436E-2</v>
      </c>
    </row>
    <row r="32" spans="2:16" x14ac:dyDescent="0.2">
      <c r="B32" s="1"/>
      <c r="C32" s="1"/>
      <c r="L32" s="1">
        <v>118.09314999999999</v>
      </c>
      <c r="M32" s="8">
        <f>L32/L31</f>
        <v>67.648330862488905</v>
      </c>
    </row>
    <row r="33" spans="2:3" x14ac:dyDescent="0.2">
      <c r="B33" s="1"/>
      <c r="C33" s="1"/>
    </row>
  </sheetData>
  <phoneticPr fontId="1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2049" r:id="rId3">
          <objectPr defaultSize="0" autoPict="0" r:id="rId4">
            <anchor moveWithCells="1" sizeWithCells="1">
              <from>
                <xdr:col>6</xdr:col>
                <xdr:colOff>0</xdr:colOff>
                <xdr:row>29</xdr:row>
                <xdr:rowOff>0</xdr:rowOff>
              </from>
              <to>
                <xdr:col>10</xdr:col>
                <xdr:colOff>158750</xdr:colOff>
                <xdr:row>30</xdr:row>
                <xdr:rowOff>88900</xdr:rowOff>
              </to>
            </anchor>
          </objectPr>
        </oleObject>
      </mc:Choice>
      <mc:Fallback>
        <oleObject progId="Equation.DSMT4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05D06-4531-4094-8724-9344281D7C9E}">
  <dimension ref="B2:M34"/>
  <sheetViews>
    <sheetView workbookViewId="0"/>
  </sheetViews>
  <sheetFormatPr defaultRowHeight="13" x14ac:dyDescent="0.2"/>
  <cols>
    <col min="1" max="1" width="6.1796875" style="1" customWidth="1"/>
    <col min="2" max="3" width="4.81640625" style="4" customWidth="1"/>
    <col min="4" max="6" width="4.81640625" style="1" customWidth="1"/>
    <col min="7" max="7" width="5.453125" style="1" customWidth="1"/>
    <col min="8" max="13" width="7.7265625" style="1" customWidth="1"/>
    <col min="14" max="14" width="4.08984375" style="1" customWidth="1"/>
    <col min="15" max="16384" width="8.7265625" style="1"/>
  </cols>
  <sheetData>
    <row r="2" spans="2:13" ht="14" x14ac:dyDescent="0.2">
      <c r="C2" s="79" t="s">
        <v>51</v>
      </c>
      <c r="J2" s="49"/>
    </row>
    <row r="3" spans="2:13" ht="13.5" thickBot="1" x14ac:dyDescent="0.25">
      <c r="H3" s="28"/>
    </row>
    <row r="4" spans="2:13" x14ac:dyDescent="0.2">
      <c r="B4" s="11"/>
      <c r="C4" s="11"/>
      <c r="D4" s="25"/>
      <c r="E4" s="25"/>
      <c r="F4" s="25"/>
      <c r="G4" s="5" t="s">
        <v>50</v>
      </c>
      <c r="H4" s="62">
        <v>0.77078055698998826</v>
      </c>
      <c r="I4" s="91" t="s">
        <v>56</v>
      </c>
      <c r="J4" s="25"/>
      <c r="K4" s="25"/>
      <c r="L4" s="25"/>
      <c r="M4" s="25"/>
    </row>
    <row r="5" spans="2:13" ht="15" x14ac:dyDescent="0.2">
      <c r="B5" s="27"/>
      <c r="C5" s="27"/>
      <c r="D5" s="28"/>
      <c r="E5" s="28"/>
      <c r="F5" s="27" t="s">
        <v>37</v>
      </c>
      <c r="G5" s="36" t="s">
        <v>45</v>
      </c>
      <c r="H5" s="63">
        <v>0.41669288273202437</v>
      </c>
      <c r="I5" s="92" t="s">
        <v>57</v>
      </c>
      <c r="J5" s="28"/>
      <c r="K5" s="28"/>
      <c r="L5" s="28"/>
      <c r="M5" s="28"/>
    </row>
    <row r="6" spans="2:13" ht="15.5" thickBot="1" x14ac:dyDescent="0.25">
      <c r="F6" s="27" t="s">
        <v>39</v>
      </c>
      <c r="G6" s="6" t="s">
        <v>46</v>
      </c>
      <c r="H6" s="64">
        <v>1.4100909329804465</v>
      </c>
      <c r="I6" s="93" t="s">
        <v>58</v>
      </c>
      <c r="M6" s="30"/>
    </row>
    <row r="7" spans="2:13" ht="18.5" thickBot="1" x14ac:dyDescent="0.25">
      <c r="B7" s="37" t="s">
        <v>5</v>
      </c>
      <c r="C7" s="38" t="s">
        <v>30</v>
      </c>
      <c r="D7" s="68" t="s">
        <v>8</v>
      </c>
      <c r="E7" s="68" t="s">
        <v>7</v>
      </c>
      <c r="F7" s="38" t="s">
        <v>1</v>
      </c>
      <c r="G7" s="38" t="s">
        <v>0</v>
      </c>
      <c r="H7" s="48" t="s">
        <v>19</v>
      </c>
      <c r="I7" s="39" t="s">
        <v>31</v>
      </c>
      <c r="J7" s="37" t="s">
        <v>21</v>
      </c>
      <c r="K7" s="37" t="s">
        <v>24</v>
      </c>
      <c r="L7" s="37" t="s">
        <v>25</v>
      </c>
      <c r="M7" s="37" t="s">
        <v>32</v>
      </c>
    </row>
    <row r="8" spans="2:13" x14ac:dyDescent="0.2">
      <c r="B8" s="11" t="s">
        <v>4</v>
      </c>
      <c r="C8" s="11">
        <v>1</v>
      </c>
      <c r="D8" s="69">
        <v>1</v>
      </c>
      <c r="E8" s="70">
        <v>0</v>
      </c>
      <c r="F8" s="42">
        <v>0</v>
      </c>
      <c r="G8" s="19">
        <v>1070</v>
      </c>
      <c r="H8" s="16">
        <f t="shared" ref="H8:H21" si="0">$H$5*D8+$H$6*E8</f>
        <v>0.41669288273202437</v>
      </c>
      <c r="I8" s="8">
        <f>$H$4+(1-$H$4)*_xlfn.POISSON.DIST(F8,H8,FALSE)</f>
        <v>0.92188736557620632</v>
      </c>
      <c r="J8" s="20">
        <f t="shared" ref="J8:J21" si="1">G8*LN(I8)</f>
        <v>-87.025481860145746</v>
      </c>
      <c r="K8" s="20">
        <f t="shared" ref="K8:K14" si="2">SUM($G$8:$G$14)*I8</f>
        <v>1059.2485830470609</v>
      </c>
      <c r="L8" s="20">
        <f t="shared" ref="L8:L21" si="3">G8-K8</f>
        <v>10.751416952939053</v>
      </c>
      <c r="M8" s="9">
        <f>G8*((F8-H8)^2)/H8</f>
        <v>445.86138452326611</v>
      </c>
    </row>
    <row r="9" spans="2:13" ht="15" x14ac:dyDescent="0.2">
      <c r="B9" s="27" t="s">
        <v>37</v>
      </c>
      <c r="C9" s="27">
        <v>2</v>
      </c>
      <c r="D9" s="71">
        <v>1</v>
      </c>
      <c r="E9" s="72">
        <v>0</v>
      </c>
      <c r="F9" s="43">
        <v>1</v>
      </c>
      <c r="G9" s="29">
        <v>60</v>
      </c>
      <c r="H9" s="34">
        <f t="shared" si="0"/>
        <v>0.41669288273202437</v>
      </c>
      <c r="I9" s="8">
        <f t="shared" ref="I9:I14" si="4">(1-$H$4)*_xlfn.POISSON.DIST(F9,H9,FALSE)</f>
        <v>6.2965131670227395E-2</v>
      </c>
      <c r="J9" s="35">
        <f t="shared" si="1"/>
        <v>-165.91045028166874</v>
      </c>
      <c r="K9" s="35">
        <f t="shared" si="2"/>
        <v>72.346936289091275</v>
      </c>
      <c r="L9" s="35">
        <f t="shared" si="3"/>
        <v>-12.346936289091275</v>
      </c>
      <c r="M9" s="9">
        <f t="shared" ref="M9:M21" si="5">G9*((F9-H9)^2)/H9</f>
        <v>48.992513261757217</v>
      </c>
    </row>
    <row r="10" spans="2:13" x14ac:dyDescent="0.2">
      <c r="B10" s="27"/>
      <c r="C10" s="27">
        <v>3</v>
      </c>
      <c r="D10" s="71">
        <v>1</v>
      </c>
      <c r="E10" s="72">
        <v>0</v>
      </c>
      <c r="F10" s="43">
        <v>2</v>
      </c>
      <c r="G10" s="29">
        <v>14</v>
      </c>
      <c r="H10" s="34">
        <f t="shared" si="0"/>
        <v>0.41669288273202437</v>
      </c>
      <c r="I10" s="8">
        <f t="shared" si="4"/>
        <v>1.3118561113634266E-2</v>
      </c>
      <c r="J10" s="35">
        <f t="shared" si="1"/>
        <v>-60.672180417763911</v>
      </c>
      <c r="K10" s="35">
        <f t="shared" si="2"/>
        <v>15.073226719565772</v>
      </c>
      <c r="L10" s="35">
        <f t="shared" si="3"/>
        <v>-1.0732267195657723</v>
      </c>
      <c r="M10" s="9">
        <f t="shared" si="5"/>
        <v>84.225244636228382</v>
      </c>
    </row>
    <row r="11" spans="2:13" x14ac:dyDescent="0.2">
      <c r="B11" s="27"/>
      <c r="C11" s="27">
        <v>4</v>
      </c>
      <c r="D11" s="71">
        <v>1</v>
      </c>
      <c r="E11" s="72">
        <v>0</v>
      </c>
      <c r="F11" s="43">
        <v>3</v>
      </c>
      <c r="G11" s="29">
        <v>4</v>
      </c>
      <c r="H11" s="34">
        <f t="shared" si="0"/>
        <v>0.41669288273202437</v>
      </c>
      <c r="I11" s="8">
        <f t="shared" si="4"/>
        <v>1.8221370159121665E-3</v>
      </c>
      <c r="J11" s="35">
        <f t="shared" si="1"/>
        <v>-25.23098112856745</v>
      </c>
      <c r="K11" s="35">
        <f t="shared" si="2"/>
        <v>2.0936354312830794</v>
      </c>
      <c r="L11" s="35">
        <f t="shared" si="3"/>
        <v>1.9063645687169206</v>
      </c>
      <c r="M11" s="9">
        <f t="shared" si="5"/>
        <v>64.06133570962956</v>
      </c>
    </row>
    <row r="12" spans="2:13" x14ac:dyDescent="0.2">
      <c r="B12" s="27"/>
      <c r="C12" s="27">
        <v>5</v>
      </c>
      <c r="D12" s="71">
        <v>1</v>
      </c>
      <c r="E12" s="72">
        <v>0</v>
      </c>
      <c r="F12" s="43">
        <v>4</v>
      </c>
      <c r="G12" s="29">
        <v>0</v>
      </c>
      <c r="H12" s="34">
        <f t="shared" si="0"/>
        <v>0.41669288273202437</v>
      </c>
      <c r="I12" s="8">
        <f t="shared" si="4"/>
        <v>1.8981788147329226E-4</v>
      </c>
      <c r="J12" s="35">
        <f t="shared" si="1"/>
        <v>0</v>
      </c>
      <c r="K12" s="35">
        <f t="shared" si="2"/>
        <v>0.2181007458128128</v>
      </c>
      <c r="L12" s="35">
        <f t="shared" si="3"/>
        <v>-0.2181007458128128</v>
      </c>
      <c r="M12" s="9">
        <f t="shared" si="5"/>
        <v>0</v>
      </c>
    </row>
    <row r="13" spans="2:13" x14ac:dyDescent="0.2">
      <c r="B13" s="27"/>
      <c r="C13" s="27">
        <v>6</v>
      </c>
      <c r="D13" s="71">
        <v>1</v>
      </c>
      <c r="E13" s="72">
        <v>0</v>
      </c>
      <c r="F13" s="43">
        <v>5</v>
      </c>
      <c r="G13" s="29">
        <v>0</v>
      </c>
      <c r="H13" s="34">
        <f t="shared" si="0"/>
        <v>0.41669288273202437</v>
      </c>
      <c r="I13" s="8">
        <f t="shared" si="4"/>
        <v>1.5819152045038383E-5</v>
      </c>
      <c r="J13" s="35">
        <f t="shared" si="1"/>
        <v>0</v>
      </c>
      <c r="K13" s="35">
        <f t="shared" si="2"/>
        <v>1.8176205699749103E-2</v>
      </c>
      <c r="L13" s="35">
        <f t="shared" si="3"/>
        <v>-1.8176205699749103E-2</v>
      </c>
      <c r="M13" s="9">
        <f t="shared" si="5"/>
        <v>0</v>
      </c>
    </row>
    <row r="14" spans="2:13" x14ac:dyDescent="0.2">
      <c r="B14" s="26"/>
      <c r="C14" s="26">
        <v>7</v>
      </c>
      <c r="D14" s="73">
        <v>1</v>
      </c>
      <c r="E14" s="74">
        <v>0</v>
      </c>
      <c r="F14" s="44">
        <v>6</v>
      </c>
      <c r="G14" s="31">
        <v>1</v>
      </c>
      <c r="H14" s="18">
        <f t="shared" si="0"/>
        <v>0.41669288273202437</v>
      </c>
      <c r="I14" s="32">
        <f t="shared" si="4"/>
        <v>1.0986213446705397E-6</v>
      </c>
      <c r="J14" s="21">
        <f t="shared" si="1"/>
        <v>-13.721454487252901</v>
      </c>
      <c r="K14" s="21">
        <f t="shared" si="2"/>
        <v>1.2623159250264502E-3</v>
      </c>
      <c r="L14" s="21">
        <f t="shared" si="3"/>
        <v>0.99873768407497354</v>
      </c>
      <c r="M14" s="21">
        <f t="shared" si="5"/>
        <v>74.81125706143348</v>
      </c>
    </row>
    <row r="15" spans="2:13" x14ac:dyDescent="0.2">
      <c r="B15" s="11" t="s">
        <v>3</v>
      </c>
      <c r="C15" s="27">
        <v>8</v>
      </c>
      <c r="D15" s="75">
        <v>1</v>
      </c>
      <c r="E15" s="76">
        <v>1</v>
      </c>
      <c r="F15" s="42">
        <v>0</v>
      </c>
      <c r="G15" s="19">
        <v>119</v>
      </c>
      <c r="H15" s="16">
        <f t="shared" si="0"/>
        <v>1.8267838157124709</v>
      </c>
      <c r="I15" s="8">
        <f>$H$4+(1-$H$4)*_xlfn.POISSON.DIST(F15,H15,FALSE)</f>
        <v>0.80766891482422787</v>
      </c>
      <c r="J15" s="20">
        <f t="shared" si="1"/>
        <v>-25.418764534610929</v>
      </c>
      <c r="K15" s="20">
        <f t="shared" ref="K15:K21" si="6">SUM($G$15:$G$21)*I15</f>
        <v>128.41935745705223</v>
      </c>
      <c r="L15" s="20">
        <f t="shared" si="3"/>
        <v>-9.4193574570522287</v>
      </c>
      <c r="M15" s="9">
        <f t="shared" si="5"/>
        <v>217.38727406978404</v>
      </c>
    </row>
    <row r="16" spans="2:13" ht="15" x14ac:dyDescent="0.2">
      <c r="B16" s="27" t="s">
        <v>38</v>
      </c>
      <c r="C16" s="27">
        <v>9</v>
      </c>
      <c r="D16" s="71">
        <v>1</v>
      </c>
      <c r="E16" s="72">
        <v>1</v>
      </c>
      <c r="F16" s="43">
        <v>1</v>
      </c>
      <c r="G16" s="29">
        <v>16</v>
      </c>
      <c r="H16" s="34">
        <f t="shared" si="0"/>
        <v>1.8267838157124709</v>
      </c>
      <c r="I16" s="8">
        <f t="shared" ref="I16:I21" si="7">(1-$H$4)*_xlfn.POISSON.DIST(F16,H16,FALSE)</f>
        <v>6.7387055079799252E-2</v>
      </c>
      <c r="J16" s="35">
        <f t="shared" si="1"/>
        <v>-43.156837450248823</v>
      </c>
      <c r="K16" s="35">
        <f t="shared" si="6"/>
        <v>10.714541757688082</v>
      </c>
      <c r="L16" s="35">
        <f t="shared" si="3"/>
        <v>5.2854582423119183</v>
      </c>
      <c r="M16" s="9">
        <f t="shared" si="5"/>
        <v>5.9871034288310314</v>
      </c>
    </row>
    <row r="17" spans="2:13" x14ac:dyDescent="0.2">
      <c r="B17" s="27"/>
      <c r="C17" s="27">
        <v>10</v>
      </c>
      <c r="D17" s="71">
        <v>1</v>
      </c>
      <c r="E17" s="72">
        <v>1</v>
      </c>
      <c r="F17" s="43">
        <v>2</v>
      </c>
      <c r="G17" s="29">
        <v>12</v>
      </c>
      <c r="H17" s="34">
        <f t="shared" si="0"/>
        <v>1.8267838157124709</v>
      </c>
      <c r="I17" s="8">
        <f t="shared" si="7"/>
        <v>6.155079080415108E-2</v>
      </c>
      <c r="J17" s="35">
        <f t="shared" si="1"/>
        <v>-33.454710939309436</v>
      </c>
      <c r="K17" s="35">
        <f t="shared" si="6"/>
        <v>9.7865757378600211</v>
      </c>
      <c r="L17" s="35">
        <f t="shared" si="3"/>
        <v>2.2134242621399789</v>
      </c>
      <c r="M17" s="9">
        <f t="shared" si="5"/>
        <v>0.19709292084414037</v>
      </c>
    </row>
    <row r="18" spans="2:13" x14ac:dyDescent="0.2">
      <c r="B18" s="27"/>
      <c r="C18" s="27">
        <v>11</v>
      </c>
      <c r="D18" s="71">
        <v>1</v>
      </c>
      <c r="E18" s="72">
        <v>1</v>
      </c>
      <c r="F18" s="43">
        <v>3</v>
      </c>
      <c r="G18" s="29">
        <v>7</v>
      </c>
      <c r="H18" s="34">
        <f t="shared" si="0"/>
        <v>1.8267838157124709</v>
      </c>
      <c r="I18" s="8">
        <f t="shared" si="7"/>
        <v>3.7479996161775726E-2</v>
      </c>
      <c r="J18" s="35">
        <f t="shared" si="1"/>
        <v>-22.9876354681343</v>
      </c>
      <c r="K18" s="35">
        <f t="shared" si="6"/>
        <v>5.9593193897223404</v>
      </c>
      <c r="L18" s="35">
        <f t="shared" si="3"/>
        <v>1.0406806102776596</v>
      </c>
      <c r="M18" s="9">
        <f t="shared" si="5"/>
        <v>5.2743260711238129</v>
      </c>
    </row>
    <row r="19" spans="2:13" x14ac:dyDescent="0.2">
      <c r="B19" s="27"/>
      <c r="C19" s="27">
        <v>12</v>
      </c>
      <c r="D19" s="71">
        <v>1</v>
      </c>
      <c r="E19" s="72">
        <v>1</v>
      </c>
      <c r="F19" s="43">
        <v>4</v>
      </c>
      <c r="G19" s="29">
        <v>3</v>
      </c>
      <c r="H19" s="34">
        <f t="shared" si="0"/>
        <v>1.8267838157124709</v>
      </c>
      <c r="I19" s="8">
        <f t="shared" si="7"/>
        <v>1.7116962600324359E-2</v>
      </c>
      <c r="J19" s="35">
        <f t="shared" si="1"/>
        <v>-12.203056026643097</v>
      </c>
      <c r="K19" s="35">
        <f t="shared" si="6"/>
        <v>2.721597053451573</v>
      </c>
      <c r="L19" s="35">
        <f t="shared" si="3"/>
        <v>0.27840294654842701</v>
      </c>
      <c r="M19" s="9">
        <f t="shared" si="5"/>
        <v>7.7560385794319027</v>
      </c>
    </row>
    <row r="20" spans="2:13" x14ac:dyDescent="0.2">
      <c r="B20" s="27"/>
      <c r="C20" s="27">
        <v>13</v>
      </c>
      <c r="D20" s="71">
        <v>1</v>
      </c>
      <c r="E20" s="72">
        <v>1</v>
      </c>
      <c r="F20" s="43">
        <v>5</v>
      </c>
      <c r="G20" s="29">
        <v>2</v>
      </c>
      <c r="H20" s="34">
        <f t="shared" si="0"/>
        <v>1.8267838157124709</v>
      </c>
      <c r="I20" s="8">
        <f t="shared" si="7"/>
        <v>6.2537980504856362E-3</v>
      </c>
      <c r="J20" s="35">
        <f t="shared" si="1"/>
        <v>-10.149132623447512</v>
      </c>
      <c r="K20" s="35">
        <f t="shared" si="6"/>
        <v>0.99435389002721619</v>
      </c>
      <c r="L20" s="35">
        <f t="shared" si="3"/>
        <v>1.0056461099727838</v>
      </c>
      <c r="M20" s="9">
        <f t="shared" si="5"/>
        <v>11.024075060898369</v>
      </c>
    </row>
    <row r="21" spans="2:13" ht="13.5" thickBot="1" x14ac:dyDescent="0.25">
      <c r="B21" s="26"/>
      <c r="C21" s="26">
        <v>14</v>
      </c>
      <c r="D21" s="77">
        <v>1</v>
      </c>
      <c r="E21" s="78">
        <v>1</v>
      </c>
      <c r="F21" s="44">
        <v>6</v>
      </c>
      <c r="G21" s="31">
        <v>0</v>
      </c>
      <c r="H21" s="18">
        <f t="shared" si="0"/>
        <v>1.8267838157124709</v>
      </c>
      <c r="I21" s="32">
        <f t="shared" si="7"/>
        <v>1.9040561775602292E-3</v>
      </c>
      <c r="J21" s="21">
        <f t="shared" si="1"/>
        <v>0</v>
      </c>
      <c r="K21" s="21">
        <f t="shared" si="6"/>
        <v>0.30274493223207644</v>
      </c>
      <c r="L21" s="21">
        <f t="shared" si="3"/>
        <v>-0.30274493223207644</v>
      </c>
      <c r="M21" s="9">
        <f t="shared" si="5"/>
        <v>0</v>
      </c>
    </row>
    <row r="22" spans="2:13" ht="16" thickBot="1" x14ac:dyDescent="0.25">
      <c r="F22" s="6" t="s">
        <v>27</v>
      </c>
      <c r="G22" s="3">
        <f>SUM(G8:G21)</f>
        <v>1308</v>
      </c>
      <c r="I22" s="8" t="s">
        <v>28</v>
      </c>
      <c r="J22" s="47">
        <f>-2*SUM(J8:J21)</f>
        <v>999.86137043558563</v>
      </c>
      <c r="K22" s="9"/>
      <c r="L22" s="6" t="s">
        <v>33</v>
      </c>
      <c r="M22" s="20">
        <f>SUM(M8:M21)</f>
        <v>965.57764532322813</v>
      </c>
    </row>
    <row r="23" spans="2:13" x14ac:dyDescent="0.2">
      <c r="B23" s="26"/>
      <c r="C23" s="26"/>
      <c r="D23" s="30"/>
      <c r="E23" s="30"/>
      <c r="F23" s="33" t="s">
        <v>26</v>
      </c>
      <c r="G23" s="31">
        <v>3</v>
      </c>
      <c r="H23" s="32"/>
      <c r="I23" s="7" t="s">
        <v>29</v>
      </c>
      <c r="J23" s="84">
        <f>J22+2*G23+2*G23*(G23+1)/(G22-2+1)</f>
        <v>1005.8797330981718</v>
      </c>
      <c r="K23" s="30"/>
      <c r="L23" s="33" t="s">
        <v>41</v>
      </c>
      <c r="M23" s="18">
        <f>_xlfn.CHISQ.DIST.RT(M22,(G22-G23))</f>
        <v>0.99999999999986999</v>
      </c>
    </row>
    <row r="24" spans="2:13" x14ac:dyDescent="0.2">
      <c r="H24" s="8"/>
      <c r="I24" s="8"/>
      <c r="J24" s="22"/>
    </row>
    <row r="25" spans="2:13" x14ac:dyDescent="0.2">
      <c r="B25" s="1"/>
      <c r="C25" s="1"/>
    </row>
    <row r="26" spans="2:13" x14ac:dyDescent="0.2">
      <c r="B26" s="1"/>
      <c r="C26" s="1"/>
    </row>
    <row r="27" spans="2:13" x14ac:dyDescent="0.2">
      <c r="B27" s="1"/>
      <c r="C27" s="1"/>
    </row>
    <row r="28" spans="2:13" x14ac:dyDescent="0.2">
      <c r="B28" s="1"/>
      <c r="C28" s="1"/>
    </row>
    <row r="29" spans="2:13" x14ac:dyDescent="0.2">
      <c r="B29" s="1"/>
      <c r="C29" s="1"/>
    </row>
    <row r="30" spans="2:13" x14ac:dyDescent="0.2">
      <c r="B30" s="1"/>
      <c r="C30" s="1"/>
      <c r="L30" s="2"/>
    </row>
    <row r="31" spans="2:13" x14ac:dyDescent="0.2">
      <c r="B31" s="1"/>
      <c r="C31" s="1"/>
    </row>
    <row r="32" spans="2:13" x14ac:dyDescent="0.2">
      <c r="B32" s="1"/>
      <c r="C32" s="1"/>
    </row>
    <row r="33" spans="2:9" x14ac:dyDescent="0.2">
      <c r="B33" s="1"/>
      <c r="C33" s="1"/>
    </row>
    <row r="34" spans="2:9" x14ac:dyDescent="0.2">
      <c r="I34" s="2"/>
    </row>
  </sheetData>
  <phoneticPr fontId="1"/>
  <pageMargins left="0.7" right="0.7" top="0.75" bottom="0.75" header="0.3" footer="0.3"/>
  <ignoredErrors>
    <ignoredError sqref="I15" formula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573E-368F-4993-903B-FEB87B656D42}">
  <dimension ref="B2:U33"/>
  <sheetViews>
    <sheetView workbookViewId="0"/>
  </sheetViews>
  <sheetFormatPr defaultRowHeight="13" x14ac:dyDescent="0.2"/>
  <cols>
    <col min="1" max="1" width="8.7265625" style="1"/>
    <col min="2" max="2" width="5.6328125" style="41" customWidth="1"/>
    <col min="3" max="3" width="4.81640625" style="41" customWidth="1"/>
    <col min="4" max="6" width="4.81640625" style="1" customWidth="1"/>
    <col min="7" max="7" width="5.453125" style="1" customWidth="1"/>
    <col min="8" max="13" width="7.7265625" style="1" customWidth="1"/>
    <col min="14" max="16384" width="8.7265625" style="1"/>
  </cols>
  <sheetData>
    <row r="2" spans="2:21" ht="14" x14ac:dyDescent="0.2">
      <c r="C2" s="79" t="s">
        <v>53</v>
      </c>
    </row>
    <row r="3" spans="2:21" ht="13.5" thickBot="1" x14ac:dyDescent="0.25">
      <c r="H3" s="28"/>
    </row>
    <row r="4" spans="2:21" ht="15" x14ac:dyDescent="0.2">
      <c r="B4" s="40"/>
      <c r="C4" s="40"/>
      <c r="D4" s="25"/>
      <c r="E4" s="25"/>
      <c r="F4" s="25"/>
      <c r="G4" s="81" t="s">
        <v>45</v>
      </c>
      <c r="H4" s="65">
        <v>9.225378946310886E-2</v>
      </c>
      <c r="I4" s="91" t="s">
        <v>57</v>
      </c>
      <c r="J4" s="25"/>
      <c r="K4" s="25"/>
      <c r="L4" s="25"/>
      <c r="M4" s="25"/>
    </row>
    <row r="5" spans="2:21" ht="15" x14ac:dyDescent="0.2">
      <c r="B5" s="27"/>
      <c r="C5" s="27"/>
      <c r="D5" s="28"/>
      <c r="E5" s="28"/>
      <c r="F5" s="27" t="s">
        <v>37</v>
      </c>
      <c r="G5" s="6" t="s">
        <v>46</v>
      </c>
      <c r="H5" s="66">
        <v>0.42975683461503889</v>
      </c>
      <c r="I5" s="92" t="s">
        <v>58</v>
      </c>
      <c r="J5" s="28"/>
      <c r="K5" s="28"/>
      <c r="L5" s="28"/>
      <c r="M5" s="28"/>
    </row>
    <row r="6" spans="2:21" ht="15.5" thickBot="1" x14ac:dyDescent="0.25">
      <c r="F6" s="27" t="s">
        <v>39</v>
      </c>
      <c r="G6" s="6" t="s">
        <v>52</v>
      </c>
      <c r="H6" s="67">
        <v>4.9428624590303922</v>
      </c>
      <c r="I6" s="93" t="s">
        <v>59</v>
      </c>
      <c r="M6" s="30"/>
    </row>
    <row r="7" spans="2:21" ht="18.5" thickBot="1" x14ac:dyDescent="0.25">
      <c r="B7" s="37" t="s">
        <v>5</v>
      </c>
      <c r="C7" s="38" t="s">
        <v>30</v>
      </c>
      <c r="D7" s="68" t="s">
        <v>8</v>
      </c>
      <c r="E7" s="68" t="s">
        <v>7</v>
      </c>
      <c r="F7" s="38" t="s">
        <v>1</v>
      </c>
      <c r="G7" s="38" t="s">
        <v>0</v>
      </c>
      <c r="H7" s="48" t="s">
        <v>19</v>
      </c>
      <c r="I7" s="39" t="s">
        <v>35</v>
      </c>
      <c r="J7" s="37" t="s">
        <v>21</v>
      </c>
      <c r="K7" s="37" t="s">
        <v>24</v>
      </c>
      <c r="L7" s="37" t="s">
        <v>25</v>
      </c>
      <c r="M7" s="37" t="s">
        <v>32</v>
      </c>
    </row>
    <row r="8" spans="2:21" x14ac:dyDescent="0.2">
      <c r="B8" s="40" t="s">
        <v>4</v>
      </c>
      <c r="C8" s="40">
        <v>1</v>
      </c>
      <c r="D8" s="69">
        <v>1</v>
      </c>
      <c r="E8" s="70">
        <v>0</v>
      </c>
      <c r="F8" s="42">
        <v>0</v>
      </c>
      <c r="G8" s="19">
        <v>1070</v>
      </c>
      <c r="H8" s="16">
        <f>$H$4*D8+$H$5*E8</f>
        <v>9.225378946310886E-2</v>
      </c>
      <c r="I8" s="45">
        <f>_xlfn.GAMMA(F8+1/$H$6) / _xlfn.GAMMA(F8+1) / _xlfn.GAMMA(1/$H$6) * ((H8*$H$6)^F8) / (1+H8*$H$6)^(F8+1/$H$6)</f>
        <v>0.92680985259580906</v>
      </c>
      <c r="J8" s="20">
        <f t="shared" ref="J8:J21" si="0">G8*LN(I8)</f>
        <v>-81.327335612260896</v>
      </c>
      <c r="K8" s="20">
        <f t="shared" ref="K8:K14" si="1">SUM($G$8:$G$14)*I8</f>
        <v>1064.9045206325845</v>
      </c>
      <c r="L8" s="20">
        <f t="shared" ref="L8:L21" si="2">G8-K8</f>
        <v>5.0954793674154644</v>
      </c>
      <c r="M8" s="9">
        <f>G8*((F8-H8)^2)/(H8*(1+H8*$H$6))</f>
        <v>67.796500258774572</v>
      </c>
      <c r="U8" s="8"/>
    </row>
    <row r="9" spans="2:21" ht="15" x14ac:dyDescent="0.2">
      <c r="B9" s="27" t="s">
        <v>37</v>
      </c>
      <c r="C9" s="27">
        <v>2</v>
      </c>
      <c r="D9" s="71">
        <v>1</v>
      </c>
      <c r="E9" s="72">
        <v>0</v>
      </c>
      <c r="F9" s="43">
        <v>1</v>
      </c>
      <c r="G9" s="29">
        <v>60</v>
      </c>
      <c r="H9" s="34">
        <f t="shared" ref="H9:H21" si="3">$H$4*D9+$H$5*E9</f>
        <v>9.225378946310886E-2</v>
      </c>
      <c r="I9" s="46">
        <f t="shared" ref="I9:I21" si="4">_xlfn.GAMMA(F9+1/$H$6) / _xlfn.GAMMA(F9+1) / _xlfn.GAMMA(1/$H$6) * ((H9*$H$6)^F9) / (1+H9*$H$6)^(F9+1/$H$6)</f>
        <v>5.872379851527719E-2</v>
      </c>
      <c r="J9" s="35">
        <f t="shared" si="0"/>
        <v>-170.09461248938555</v>
      </c>
      <c r="K9" s="35">
        <f t="shared" si="1"/>
        <v>67.473644494053488</v>
      </c>
      <c r="L9" s="35">
        <f t="shared" si="2"/>
        <v>-7.4736444940534881</v>
      </c>
      <c r="M9" s="9">
        <f t="shared" ref="M9:M21" si="5">G9*((F9-H9)^2)/(H9*(1+H9*$H$6))</f>
        <v>368.07405733484484</v>
      </c>
    </row>
    <row r="10" spans="2:21" x14ac:dyDescent="0.2">
      <c r="B10" s="27"/>
      <c r="C10" s="27">
        <v>3</v>
      </c>
      <c r="D10" s="71">
        <v>1</v>
      </c>
      <c r="E10" s="72">
        <v>0</v>
      </c>
      <c r="F10" s="43">
        <v>2</v>
      </c>
      <c r="G10" s="29">
        <v>14</v>
      </c>
      <c r="H10" s="34">
        <f t="shared" si="3"/>
        <v>9.225378946310886E-2</v>
      </c>
      <c r="I10" s="46">
        <f t="shared" si="4"/>
        <v>1.1056134702219096E-2</v>
      </c>
      <c r="J10" s="35">
        <f t="shared" si="0"/>
        <v>-63.066777597607235</v>
      </c>
      <c r="K10" s="35">
        <f t="shared" si="1"/>
        <v>12.703498772849741</v>
      </c>
      <c r="L10" s="35">
        <f t="shared" si="2"/>
        <v>1.2965012271502587</v>
      </c>
      <c r="M10" s="9">
        <f t="shared" si="5"/>
        <v>379.33621257865695</v>
      </c>
    </row>
    <row r="11" spans="2:21" x14ac:dyDescent="0.2">
      <c r="B11" s="27"/>
      <c r="C11" s="27">
        <v>4</v>
      </c>
      <c r="D11" s="71">
        <v>1</v>
      </c>
      <c r="E11" s="72">
        <v>0</v>
      </c>
      <c r="F11" s="43">
        <v>3</v>
      </c>
      <c r="G11" s="29">
        <v>4</v>
      </c>
      <c r="H11" s="34">
        <f t="shared" si="3"/>
        <v>9.225378946310886E-2</v>
      </c>
      <c r="I11" s="46">
        <f t="shared" si="4"/>
        <v>2.5419260976703864E-3</v>
      </c>
      <c r="J11" s="35">
        <f t="shared" si="0"/>
        <v>-23.89933271660442</v>
      </c>
      <c r="K11" s="35">
        <f t="shared" si="1"/>
        <v>2.9206730862232742</v>
      </c>
      <c r="L11" s="35">
        <f t="shared" si="2"/>
        <v>1.0793269137767258</v>
      </c>
      <c r="M11" s="9">
        <f t="shared" si="5"/>
        <v>251.78395846123175</v>
      </c>
    </row>
    <row r="12" spans="2:21" x14ac:dyDescent="0.2">
      <c r="B12" s="27"/>
      <c r="C12" s="27">
        <v>5</v>
      </c>
      <c r="D12" s="71">
        <v>1</v>
      </c>
      <c r="E12" s="72">
        <v>0</v>
      </c>
      <c r="F12" s="43">
        <v>4</v>
      </c>
      <c r="G12" s="29">
        <v>0</v>
      </c>
      <c r="H12" s="34">
        <f t="shared" si="3"/>
        <v>9.225378946310886E-2</v>
      </c>
      <c r="I12" s="46">
        <f t="shared" si="4"/>
        <v>6.3733619696851004E-4</v>
      </c>
      <c r="J12" s="35">
        <f t="shared" si="0"/>
        <v>0</v>
      </c>
      <c r="K12" s="35">
        <f t="shared" si="1"/>
        <v>0.73229929031681806</v>
      </c>
      <c r="L12" s="35">
        <f t="shared" si="2"/>
        <v>-0.73229929031681806</v>
      </c>
      <c r="M12" s="9">
        <f t="shared" si="5"/>
        <v>0</v>
      </c>
    </row>
    <row r="13" spans="2:21" x14ac:dyDescent="0.2">
      <c r="B13" s="27"/>
      <c r="C13" s="27">
        <v>6</v>
      </c>
      <c r="D13" s="71">
        <v>1</v>
      </c>
      <c r="E13" s="72">
        <v>0</v>
      </c>
      <c r="F13" s="43">
        <v>5</v>
      </c>
      <c r="G13" s="29">
        <v>0</v>
      </c>
      <c r="H13" s="34">
        <f t="shared" si="3"/>
        <v>9.225378946310886E-2</v>
      </c>
      <c r="I13" s="46">
        <f t="shared" si="4"/>
        <v>1.6776018225516862E-4</v>
      </c>
      <c r="J13" s="35">
        <f t="shared" si="0"/>
        <v>0</v>
      </c>
      <c r="K13" s="35">
        <f t="shared" si="1"/>
        <v>0.19275644941118875</v>
      </c>
      <c r="L13" s="35">
        <f t="shared" si="2"/>
        <v>-0.19275644941118875</v>
      </c>
      <c r="M13" s="9">
        <f t="shared" si="5"/>
        <v>0</v>
      </c>
    </row>
    <row r="14" spans="2:21" x14ac:dyDescent="0.2">
      <c r="B14" s="26"/>
      <c r="C14" s="26">
        <v>7</v>
      </c>
      <c r="D14" s="73">
        <v>1</v>
      </c>
      <c r="E14" s="74">
        <v>0</v>
      </c>
      <c r="F14" s="44">
        <v>6</v>
      </c>
      <c r="G14" s="31">
        <v>1</v>
      </c>
      <c r="H14" s="18">
        <f t="shared" si="3"/>
        <v>9.225378946310886E-2</v>
      </c>
      <c r="I14" s="7">
        <f t="shared" si="4"/>
        <v>4.5554999986063903E-5</v>
      </c>
      <c r="J14" s="21">
        <f t="shared" si="0"/>
        <v>-9.996590171104371</v>
      </c>
      <c r="K14" s="21">
        <f t="shared" si="1"/>
        <v>5.2342694983987421E-2</v>
      </c>
      <c r="L14" s="21">
        <f t="shared" si="2"/>
        <v>0.94765730501601253</v>
      </c>
      <c r="M14" s="21">
        <f t="shared" si="5"/>
        <v>259.83564555228861</v>
      </c>
    </row>
    <row r="15" spans="2:21" x14ac:dyDescent="0.2">
      <c r="B15" s="40" t="s">
        <v>3</v>
      </c>
      <c r="C15" s="27">
        <v>8</v>
      </c>
      <c r="D15" s="75">
        <v>1</v>
      </c>
      <c r="E15" s="76">
        <v>1</v>
      </c>
      <c r="F15" s="42">
        <v>0</v>
      </c>
      <c r="G15" s="19">
        <v>119</v>
      </c>
      <c r="H15" s="34">
        <f t="shared" si="3"/>
        <v>0.52201062407814769</v>
      </c>
      <c r="I15" s="46">
        <f t="shared" si="4"/>
        <v>0.77256903380390907</v>
      </c>
      <c r="J15" s="20">
        <f t="shared" si="0"/>
        <v>-30.706035296606757</v>
      </c>
      <c r="K15" s="20">
        <f t="shared" ref="K15:K21" si="6">SUM($G$15:$G$21)*I15</f>
        <v>122.83847637482154</v>
      </c>
      <c r="L15" s="20">
        <f t="shared" si="2"/>
        <v>-3.8384763748215391</v>
      </c>
      <c r="M15" s="9">
        <f t="shared" si="5"/>
        <v>17.35065099951446</v>
      </c>
    </row>
    <row r="16" spans="2:21" ht="15" x14ac:dyDescent="0.2">
      <c r="B16" s="27" t="s">
        <v>38</v>
      </c>
      <c r="C16" s="27">
        <v>9</v>
      </c>
      <c r="D16" s="71">
        <v>1</v>
      </c>
      <c r="E16" s="72">
        <v>1</v>
      </c>
      <c r="F16" s="43">
        <v>1</v>
      </c>
      <c r="G16" s="29">
        <v>16</v>
      </c>
      <c r="H16" s="34">
        <f t="shared" si="3"/>
        <v>0.52201062407814769</v>
      </c>
      <c r="I16" s="46">
        <f t="shared" si="4"/>
        <v>0.1126434930971741</v>
      </c>
      <c r="J16" s="35">
        <f t="shared" si="0"/>
        <v>-34.936438014275986</v>
      </c>
      <c r="K16" s="35">
        <f t="shared" si="6"/>
        <v>17.910315402450681</v>
      </c>
      <c r="L16" s="35">
        <f t="shared" si="2"/>
        <v>-1.9103154024506814</v>
      </c>
      <c r="M16" s="9">
        <f t="shared" si="5"/>
        <v>1.9559898609793871</v>
      </c>
    </row>
    <row r="17" spans="2:13" x14ac:dyDescent="0.2">
      <c r="B17" s="27"/>
      <c r="C17" s="27">
        <v>10</v>
      </c>
      <c r="D17" s="71">
        <v>1</v>
      </c>
      <c r="E17" s="72">
        <v>1</v>
      </c>
      <c r="F17" s="43">
        <v>2</v>
      </c>
      <c r="G17" s="29">
        <v>12</v>
      </c>
      <c r="H17" s="34">
        <f t="shared" si="3"/>
        <v>0.52201062407814769</v>
      </c>
      <c r="I17" s="46">
        <f t="shared" si="4"/>
        <v>4.880233545767021E-2</v>
      </c>
      <c r="J17" s="35">
        <f t="shared" si="0"/>
        <v>-36.239725314348441</v>
      </c>
      <c r="K17" s="35">
        <f t="shared" si="6"/>
        <v>7.7595713377695636</v>
      </c>
      <c r="L17" s="35">
        <f t="shared" si="2"/>
        <v>4.2404286622304364</v>
      </c>
      <c r="M17" s="9">
        <f t="shared" si="5"/>
        <v>14.026005328199055</v>
      </c>
    </row>
    <row r="18" spans="2:13" x14ac:dyDescent="0.2">
      <c r="B18" s="27"/>
      <c r="C18" s="27">
        <v>11</v>
      </c>
      <c r="D18" s="71">
        <v>1</v>
      </c>
      <c r="E18" s="72">
        <v>1</v>
      </c>
      <c r="F18" s="43">
        <v>3</v>
      </c>
      <c r="G18" s="29">
        <v>7</v>
      </c>
      <c r="H18" s="34">
        <f t="shared" si="3"/>
        <v>0.52201062407814769</v>
      </c>
      <c r="I18" s="46">
        <f t="shared" si="4"/>
        <v>2.5819362767457346E-2</v>
      </c>
      <c r="J18" s="35">
        <f t="shared" si="0"/>
        <v>-25.596414015706259</v>
      </c>
      <c r="K18" s="35">
        <f t="shared" si="6"/>
        <v>4.1052786800257177</v>
      </c>
      <c r="L18" s="35">
        <f t="shared" si="2"/>
        <v>2.8947213199742823</v>
      </c>
      <c r="M18" s="9">
        <f t="shared" si="5"/>
        <v>22.998899161196107</v>
      </c>
    </row>
    <row r="19" spans="2:13" x14ac:dyDescent="0.2">
      <c r="B19" s="27"/>
      <c r="C19" s="27">
        <v>12</v>
      </c>
      <c r="D19" s="71">
        <v>1</v>
      </c>
      <c r="E19" s="72">
        <v>1</v>
      </c>
      <c r="F19" s="43">
        <v>4</v>
      </c>
      <c r="G19" s="29">
        <v>3</v>
      </c>
      <c r="H19" s="34">
        <f t="shared" si="3"/>
        <v>0.52201062407814769</v>
      </c>
      <c r="I19" s="46">
        <f t="shared" si="4"/>
        <v>1.489692046201679E-2</v>
      </c>
      <c r="J19" s="35">
        <f t="shared" si="0"/>
        <v>-12.619802303380856</v>
      </c>
      <c r="K19" s="35">
        <f t="shared" si="6"/>
        <v>2.3686103534606695</v>
      </c>
      <c r="L19" s="35">
        <f t="shared" si="2"/>
        <v>0.6313896465393305</v>
      </c>
      <c r="M19" s="9">
        <f t="shared" si="5"/>
        <v>19.417257310036476</v>
      </c>
    </row>
    <row r="20" spans="2:13" x14ac:dyDescent="0.2">
      <c r="B20" s="27"/>
      <c r="C20" s="27">
        <v>13</v>
      </c>
      <c r="D20" s="71">
        <v>1</v>
      </c>
      <c r="E20" s="72">
        <v>1</v>
      </c>
      <c r="F20" s="43">
        <v>5</v>
      </c>
      <c r="G20" s="29">
        <v>2</v>
      </c>
      <c r="H20" s="34">
        <f t="shared" si="3"/>
        <v>0.52201062407814769</v>
      </c>
      <c r="I20" s="46">
        <f t="shared" si="4"/>
        <v>9.0232318913382233E-3</v>
      </c>
      <c r="J20" s="35">
        <f t="shared" si="0"/>
        <v>-9.4159054125472235</v>
      </c>
      <c r="K20" s="35">
        <f t="shared" si="6"/>
        <v>1.4346938707227774</v>
      </c>
      <c r="L20" s="35">
        <f t="shared" si="2"/>
        <v>0.56530612927722257</v>
      </c>
      <c r="M20" s="9">
        <f t="shared" si="5"/>
        <v>21.458840036604713</v>
      </c>
    </row>
    <row r="21" spans="2:13" ht="13.5" thickBot="1" x14ac:dyDescent="0.25">
      <c r="B21" s="26"/>
      <c r="C21" s="26">
        <v>14</v>
      </c>
      <c r="D21" s="77">
        <v>1</v>
      </c>
      <c r="E21" s="78">
        <v>1</v>
      </c>
      <c r="F21" s="44">
        <v>6</v>
      </c>
      <c r="G21" s="31">
        <v>0</v>
      </c>
      <c r="H21" s="18">
        <f t="shared" si="3"/>
        <v>0.52201062407814769</v>
      </c>
      <c r="I21" s="7">
        <f t="shared" si="4"/>
        <v>5.6383832870109613E-3</v>
      </c>
      <c r="J21" s="35">
        <f t="shared" si="0"/>
        <v>0</v>
      </c>
      <c r="K21" s="21">
        <f t="shared" si="6"/>
        <v>0.89650294263474284</v>
      </c>
      <c r="L21" s="21">
        <f t="shared" si="2"/>
        <v>-0.89650294263474284</v>
      </c>
      <c r="M21" s="9">
        <f t="shared" si="5"/>
        <v>0</v>
      </c>
    </row>
    <row r="22" spans="2:13" ht="16" thickBot="1" x14ac:dyDescent="0.25">
      <c r="F22" s="6" t="s">
        <v>27</v>
      </c>
      <c r="G22" s="3">
        <f>SUM(G8:G21)</f>
        <v>1308</v>
      </c>
      <c r="I22" s="8" t="s">
        <v>28</v>
      </c>
      <c r="J22" s="47">
        <f>-2*SUM(J8:J21)</f>
        <v>995.79793788765608</v>
      </c>
      <c r="K22" s="9"/>
      <c r="L22" s="6" t="s">
        <v>33</v>
      </c>
      <c r="M22" s="47">
        <f>SUM(M8:M21)</f>
        <v>1424.034016882327</v>
      </c>
    </row>
    <row r="23" spans="2:13" x14ac:dyDescent="0.2">
      <c r="B23" s="26"/>
      <c r="C23" s="26"/>
      <c r="D23" s="30"/>
      <c r="E23" s="30"/>
      <c r="F23" s="33" t="s">
        <v>26</v>
      </c>
      <c r="G23" s="31">
        <v>3</v>
      </c>
      <c r="H23" s="32"/>
      <c r="I23" s="7" t="s">
        <v>29</v>
      </c>
      <c r="J23" s="84">
        <f>J22+2*G23+2*G23*(G23+1)/(G22-2+1)</f>
        <v>1001.8163005502422</v>
      </c>
      <c r="K23" s="30"/>
      <c r="L23" s="33" t="s">
        <v>41</v>
      </c>
      <c r="M23" s="18">
        <f>_xlfn.CHISQ.DIST.RT(M22,(G22-G23))</f>
        <v>1.1434084039740621E-2</v>
      </c>
    </row>
    <row r="24" spans="2:13" x14ac:dyDescent="0.2">
      <c r="H24" s="8"/>
      <c r="I24" s="8"/>
      <c r="J24" s="22"/>
    </row>
    <row r="25" spans="2:13" x14ac:dyDescent="0.2">
      <c r="B25" s="1"/>
      <c r="C25" s="1"/>
    </row>
    <row r="26" spans="2:13" x14ac:dyDescent="0.2">
      <c r="B26" s="1"/>
      <c r="C26" s="1"/>
    </row>
    <row r="27" spans="2:13" x14ac:dyDescent="0.2">
      <c r="B27" s="1"/>
      <c r="C27" s="1"/>
    </row>
    <row r="28" spans="2:13" x14ac:dyDescent="0.2">
      <c r="B28" s="1"/>
      <c r="C28" s="1"/>
    </row>
    <row r="29" spans="2:13" x14ac:dyDescent="0.2">
      <c r="B29" s="1"/>
      <c r="C29" s="1"/>
    </row>
    <row r="30" spans="2:13" x14ac:dyDescent="0.2">
      <c r="B30" s="1"/>
      <c r="C30" s="1"/>
    </row>
    <row r="31" spans="2:13" x14ac:dyDescent="0.2">
      <c r="B31" s="1"/>
      <c r="C31" s="1"/>
    </row>
    <row r="32" spans="2:13" x14ac:dyDescent="0.2">
      <c r="B32" s="1"/>
      <c r="C32" s="1"/>
    </row>
    <row r="33" spans="2:3" x14ac:dyDescent="0.2">
      <c r="B33" s="1"/>
      <c r="C33" s="1"/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27831-9CDB-44FD-9F8A-2E82E9D5356B}">
  <dimension ref="B2:M34"/>
  <sheetViews>
    <sheetView workbookViewId="0"/>
  </sheetViews>
  <sheetFormatPr defaultRowHeight="13" x14ac:dyDescent="0.2"/>
  <cols>
    <col min="1" max="1" width="8.7265625" style="1"/>
    <col min="2" max="2" width="5.6328125" style="41" customWidth="1"/>
    <col min="3" max="3" width="5.08984375" style="41" customWidth="1"/>
    <col min="4" max="6" width="5.08984375" style="1" customWidth="1"/>
    <col min="7" max="7" width="5.453125" style="1" customWidth="1"/>
    <col min="8" max="13" width="7.7265625" style="1" customWidth="1"/>
    <col min="14" max="16384" width="8.7265625" style="1"/>
  </cols>
  <sheetData>
    <row r="2" spans="2:13" ht="14" x14ac:dyDescent="0.2">
      <c r="C2" s="79" t="s">
        <v>54</v>
      </c>
    </row>
    <row r="3" spans="2:13" ht="13.5" thickBot="1" x14ac:dyDescent="0.25"/>
    <row r="4" spans="2:13" x14ac:dyDescent="0.2">
      <c r="B4" s="40"/>
      <c r="C4" s="40"/>
      <c r="D4" s="25"/>
      <c r="E4" s="25"/>
      <c r="F4" s="25"/>
      <c r="G4" s="5" t="s">
        <v>44</v>
      </c>
      <c r="H4" s="62">
        <v>0.61524369390242317</v>
      </c>
      <c r="I4" s="91" t="s">
        <v>60</v>
      </c>
      <c r="J4" s="25"/>
      <c r="K4" s="25"/>
      <c r="L4" s="25"/>
      <c r="M4" s="25"/>
    </row>
    <row r="5" spans="2:13" ht="15" x14ac:dyDescent="0.2">
      <c r="B5" s="27"/>
      <c r="C5" s="27"/>
      <c r="D5" s="28"/>
      <c r="E5" s="28"/>
      <c r="F5" s="27" t="s">
        <v>37</v>
      </c>
      <c r="G5" s="36" t="s">
        <v>45</v>
      </c>
      <c r="H5" s="63">
        <v>0.24235940448809964</v>
      </c>
      <c r="I5" s="94" t="s">
        <v>57</v>
      </c>
      <c r="J5" s="28"/>
      <c r="K5" s="28"/>
      <c r="L5" s="28"/>
      <c r="M5" s="28"/>
    </row>
    <row r="6" spans="2:13" ht="15" x14ac:dyDescent="0.2">
      <c r="B6" s="27"/>
      <c r="C6" s="27"/>
      <c r="D6" s="28"/>
      <c r="E6" s="28"/>
      <c r="F6" s="27" t="s">
        <v>39</v>
      </c>
      <c r="G6" s="6" t="s">
        <v>46</v>
      </c>
      <c r="H6" s="63">
        <v>1.0172261772614415</v>
      </c>
      <c r="I6" s="92" t="s">
        <v>58</v>
      </c>
      <c r="J6" s="28"/>
      <c r="K6" s="28"/>
      <c r="L6" s="28"/>
      <c r="M6" s="28"/>
    </row>
    <row r="7" spans="2:13" ht="13.5" thickBot="1" x14ac:dyDescent="0.25">
      <c r="G7" s="6" t="s">
        <v>52</v>
      </c>
      <c r="H7" s="67">
        <v>1.019036119543578</v>
      </c>
      <c r="I7" s="93" t="s">
        <v>59</v>
      </c>
      <c r="M7" s="30"/>
    </row>
    <row r="8" spans="2:13" ht="18.5" thickBot="1" x14ac:dyDescent="0.25">
      <c r="B8" s="37" t="s">
        <v>5</v>
      </c>
      <c r="C8" s="38" t="s">
        <v>30</v>
      </c>
      <c r="D8" s="68" t="s">
        <v>8</v>
      </c>
      <c r="E8" s="68" t="s">
        <v>7</v>
      </c>
      <c r="F8" s="38" t="s">
        <v>1</v>
      </c>
      <c r="G8" s="38" t="s">
        <v>0</v>
      </c>
      <c r="H8" s="48" t="s">
        <v>19</v>
      </c>
      <c r="I8" s="39" t="s">
        <v>34</v>
      </c>
      <c r="J8" s="37" t="s">
        <v>21</v>
      </c>
      <c r="K8" s="37" t="s">
        <v>24</v>
      </c>
      <c r="L8" s="37" t="s">
        <v>25</v>
      </c>
      <c r="M8" s="37" t="s">
        <v>32</v>
      </c>
    </row>
    <row r="9" spans="2:13" x14ac:dyDescent="0.2">
      <c r="B9" s="40" t="s">
        <v>4</v>
      </c>
      <c r="C9" s="40">
        <v>1</v>
      </c>
      <c r="D9" s="69">
        <v>1</v>
      </c>
      <c r="E9" s="70">
        <v>0</v>
      </c>
      <c r="F9" s="42">
        <v>0</v>
      </c>
      <c r="G9" s="19">
        <v>1070</v>
      </c>
      <c r="H9" s="16">
        <f>$H$5*D9+$H$6*E9</f>
        <v>0.24235940448809964</v>
      </c>
      <c r="I9" s="8">
        <f>$H$4+(1-$H$4)*(_xlfn.GAMMA(F9+1/$H$7) / _xlfn.GAMMA(F9+1) / _xlfn.GAMMA(1/$H$7) * ((H9*$H$7)^F9) / (1+H9*$H$7)^(F9+1/$H$7))</f>
        <v>0.92507076393787924</v>
      </c>
      <c r="J9" s="20">
        <f t="shared" ref="J9:J22" si="0">G9*LN(I9)</f>
        <v>-83.336995840236469</v>
      </c>
      <c r="K9" s="20">
        <f t="shared" ref="K9:K15" si="1">SUM($G$9:$G$15)*I9</f>
        <v>1062.9063077646233</v>
      </c>
      <c r="L9" s="20">
        <f t="shared" ref="L9:L22" si="2">G9-K9</f>
        <v>7.0936922353766931</v>
      </c>
      <c r="M9" s="9">
        <f>G9*((F9-H9)^2)/(H9*(1+H9*$H$7))</f>
        <v>207.96325621182447</v>
      </c>
    </row>
    <row r="10" spans="2:13" ht="15" x14ac:dyDescent="0.2">
      <c r="B10" s="27" t="s">
        <v>37</v>
      </c>
      <c r="C10" s="27">
        <v>2</v>
      </c>
      <c r="D10" s="71">
        <v>1</v>
      </c>
      <c r="E10" s="72">
        <v>0</v>
      </c>
      <c r="F10" s="43">
        <v>1</v>
      </c>
      <c r="G10" s="29">
        <v>60</v>
      </c>
      <c r="H10" s="34">
        <f t="shared" ref="H10:H22" si="3">$H$5*D10+$H$6*E10</f>
        <v>0.24235940448809964</v>
      </c>
      <c r="I10" s="8">
        <f t="shared" ref="I10:I15" si="4">(1-$H$4)*_xlfn.GAMMA(F10+1/$H$7) / _xlfn.GAMMA(F10+1) / _xlfn.GAMMA(1/$H$7) * ((H10*$H$7)^F10) / (1+H10*$H$7)^(F10+1/$H$7)</f>
        <v>6.0217426492656483E-2</v>
      </c>
      <c r="J10" s="35">
        <f t="shared" si="0"/>
        <v>-168.58760951612607</v>
      </c>
      <c r="K10" s="35">
        <f t="shared" si="1"/>
        <v>69.189823040062294</v>
      </c>
      <c r="L10" s="35">
        <f t="shared" si="2"/>
        <v>-9.1898230400622936</v>
      </c>
      <c r="M10" s="9">
        <f t="shared" ref="M10:M22" si="5">G10*((F10-H10)^2)/(H10*(1+H10*$H$7))</f>
        <v>113.96219399357381</v>
      </c>
    </row>
    <row r="11" spans="2:13" x14ac:dyDescent="0.2">
      <c r="B11" s="27"/>
      <c r="C11" s="27">
        <v>3</v>
      </c>
      <c r="D11" s="71">
        <v>1</v>
      </c>
      <c r="E11" s="72">
        <v>0</v>
      </c>
      <c r="F11" s="43">
        <v>2</v>
      </c>
      <c r="G11" s="29">
        <v>14</v>
      </c>
      <c r="H11" s="34">
        <f t="shared" si="3"/>
        <v>0.24235940448809964</v>
      </c>
      <c r="I11" s="8">
        <f t="shared" si="4"/>
        <v>1.181514660910616E-2</v>
      </c>
      <c r="J11" s="35">
        <f t="shared" si="0"/>
        <v>-62.137221435709506</v>
      </c>
      <c r="K11" s="35">
        <f t="shared" si="1"/>
        <v>13.575603453862978</v>
      </c>
      <c r="L11" s="35">
        <f t="shared" si="2"/>
        <v>0.4243965461370216</v>
      </c>
      <c r="M11" s="9">
        <f t="shared" si="5"/>
        <v>143.11042218887107</v>
      </c>
    </row>
    <row r="12" spans="2:13" x14ac:dyDescent="0.2">
      <c r="B12" s="27"/>
      <c r="C12" s="27">
        <v>4</v>
      </c>
      <c r="D12" s="71">
        <v>1</v>
      </c>
      <c r="E12" s="72">
        <v>0</v>
      </c>
      <c r="F12" s="43">
        <v>3</v>
      </c>
      <c r="G12" s="29">
        <v>4</v>
      </c>
      <c r="H12" s="34">
        <f t="shared" si="3"/>
        <v>0.24235940448809964</v>
      </c>
      <c r="I12" s="8">
        <f t="shared" si="4"/>
        <v>2.3255130859587288E-3</v>
      </c>
      <c r="J12" s="35">
        <f t="shared" si="0"/>
        <v>-24.255258328627004</v>
      </c>
      <c r="K12" s="35">
        <f t="shared" si="1"/>
        <v>2.6720145357665794</v>
      </c>
      <c r="L12" s="35">
        <f t="shared" si="2"/>
        <v>1.3279854642334206</v>
      </c>
      <c r="M12" s="9">
        <f t="shared" si="5"/>
        <v>100.6510700966769</v>
      </c>
    </row>
    <row r="13" spans="2:13" x14ac:dyDescent="0.2">
      <c r="B13" s="27"/>
      <c r="C13" s="27">
        <v>5</v>
      </c>
      <c r="D13" s="71">
        <v>1</v>
      </c>
      <c r="E13" s="72">
        <v>0</v>
      </c>
      <c r="F13" s="43">
        <v>4</v>
      </c>
      <c r="G13" s="29">
        <v>0</v>
      </c>
      <c r="H13" s="34">
        <f t="shared" si="3"/>
        <v>0.24235940448809964</v>
      </c>
      <c r="I13" s="8">
        <f t="shared" si="4"/>
        <v>4.5843549346209121E-4</v>
      </c>
      <c r="J13" s="35">
        <f t="shared" si="0"/>
        <v>0</v>
      </c>
      <c r="K13" s="35">
        <f t="shared" si="1"/>
        <v>0.52674238198794276</v>
      </c>
      <c r="L13" s="35">
        <f t="shared" si="2"/>
        <v>-0.52674238198794276</v>
      </c>
      <c r="M13" s="9">
        <f t="shared" si="5"/>
        <v>0</v>
      </c>
    </row>
    <row r="14" spans="2:13" x14ac:dyDescent="0.2">
      <c r="B14" s="27"/>
      <c r="C14" s="27">
        <v>6</v>
      </c>
      <c r="D14" s="71">
        <v>1</v>
      </c>
      <c r="E14" s="72">
        <v>0</v>
      </c>
      <c r="F14" s="43">
        <v>5</v>
      </c>
      <c r="G14" s="29">
        <v>0</v>
      </c>
      <c r="H14" s="34">
        <f t="shared" si="3"/>
        <v>0.24235940448809964</v>
      </c>
      <c r="I14" s="8">
        <f t="shared" si="4"/>
        <v>9.0457594808658753E-5</v>
      </c>
      <c r="J14" s="35">
        <f t="shared" si="0"/>
        <v>0</v>
      </c>
      <c r="K14" s="35">
        <f t="shared" si="1"/>
        <v>0.10393577643514891</v>
      </c>
      <c r="L14" s="35">
        <f t="shared" si="2"/>
        <v>-0.10393577643514891</v>
      </c>
      <c r="M14" s="9">
        <f t="shared" si="5"/>
        <v>0</v>
      </c>
    </row>
    <row r="15" spans="2:13" x14ac:dyDescent="0.2">
      <c r="B15" s="26"/>
      <c r="C15" s="26">
        <v>7</v>
      </c>
      <c r="D15" s="73">
        <v>1</v>
      </c>
      <c r="E15" s="74">
        <v>0</v>
      </c>
      <c r="F15" s="44">
        <v>6</v>
      </c>
      <c r="G15" s="31">
        <v>1</v>
      </c>
      <c r="H15" s="18">
        <f t="shared" si="3"/>
        <v>0.24235940448809964</v>
      </c>
      <c r="I15" s="32">
        <f t="shared" si="4"/>
        <v>1.7860071571334896E-5</v>
      </c>
      <c r="J15" s="21">
        <f t="shared" si="0"/>
        <v>-10.932942975170374</v>
      </c>
      <c r="K15" s="21">
        <f t="shared" si="1"/>
        <v>2.0521222235463796E-2</v>
      </c>
      <c r="L15" s="21">
        <f t="shared" si="2"/>
        <v>0.97947877776453618</v>
      </c>
      <c r="M15" s="21">
        <f t="shared" si="5"/>
        <v>109.69129943868775</v>
      </c>
    </row>
    <row r="16" spans="2:13" x14ac:dyDescent="0.2">
      <c r="B16" s="40" t="s">
        <v>3</v>
      </c>
      <c r="C16" s="27">
        <v>8</v>
      </c>
      <c r="D16" s="75">
        <v>1</v>
      </c>
      <c r="E16" s="76">
        <v>1</v>
      </c>
      <c r="F16" s="42">
        <v>0</v>
      </c>
      <c r="G16" s="19">
        <v>119</v>
      </c>
      <c r="H16" s="34">
        <f t="shared" si="3"/>
        <v>1.2595855817495412</v>
      </c>
      <c r="I16" s="8">
        <f>$H$4+(1-$H$4)*(_xlfn.GAMMA(F16+1/$H$7) / _xlfn.GAMMA(F16+1) / _xlfn.GAMMA(1/$H$7) * ((H16*$H$7)^F16) / (1+H16*$H$7)^(F16+1/$H$7))</f>
        <v>0.78635227362648852</v>
      </c>
      <c r="J16" s="20">
        <f t="shared" si="0"/>
        <v>-28.601697800220055</v>
      </c>
      <c r="K16" s="20">
        <f t="shared" ref="K16:K22" si="6">SUM($G$16:$G$22)*I16</f>
        <v>125.03001150661167</v>
      </c>
      <c r="L16" s="20">
        <f t="shared" si="2"/>
        <v>-6.0300115066116717</v>
      </c>
      <c r="M16" s="9">
        <f t="shared" si="5"/>
        <v>65.638947063582123</v>
      </c>
    </row>
    <row r="17" spans="2:13" ht="15" x14ac:dyDescent="0.2">
      <c r="B17" s="27" t="s">
        <v>38</v>
      </c>
      <c r="C17" s="27">
        <v>9</v>
      </c>
      <c r="D17" s="71">
        <v>1</v>
      </c>
      <c r="E17" s="72">
        <v>1</v>
      </c>
      <c r="F17" s="43">
        <v>1</v>
      </c>
      <c r="G17" s="29">
        <v>16</v>
      </c>
      <c r="H17" s="34">
        <f t="shared" si="3"/>
        <v>1.2595855817495412</v>
      </c>
      <c r="I17" s="8">
        <f t="shared" ref="I17:I22" si="7">(1-$H$4)*_xlfn.GAMMA(F17+1/$H$7) / _xlfn.GAMMA(F17+1) / _xlfn.GAMMA(1/$H$7) * ((H17*$H$7)^F17) / (1+H17*$H$7)^(F17+1/$H$7)</f>
        <v>9.4381403417081067E-2</v>
      </c>
      <c r="J17" s="35">
        <f t="shared" si="0"/>
        <v>-37.766579567003042</v>
      </c>
      <c r="K17" s="35">
        <f t="shared" si="6"/>
        <v>15.006643143315889</v>
      </c>
      <c r="L17" s="35">
        <f t="shared" si="2"/>
        <v>0.99335685668411067</v>
      </c>
      <c r="M17" s="9">
        <f t="shared" si="5"/>
        <v>0.37483522681371045</v>
      </c>
    </row>
    <row r="18" spans="2:13" x14ac:dyDescent="0.2">
      <c r="B18" s="27"/>
      <c r="C18" s="27">
        <v>10</v>
      </c>
      <c r="D18" s="71">
        <v>1</v>
      </c>
      <c r="E18" s="72">
        <v>1</v>
      </c>
      <c r="F18" s="43">
        <v>2</v>
      </c>
      <c r="G18" s="29">
        <v>12</v>
      </c>
      <c r="H18" s="34">
        <f t="shared" si="3"/>
        <v>1.2595855817495412</v>
      </c>
      <c r="I18" s="8">
        <f t="shared" si="7"/>
        <v>5.2555136438275397E-2</v>
      </c>
      <c r="J18" s="35">
        <f t="shared" si="0"/>
        <v>-35.350709311267494</v>
      </c>
      <c r="K18" s="35">
        <f t="shared" si="6"/>
        <v>8.3562666936857877</v>
      </c>
      <c r="L18" s="35">
        <f t="shared" si="2"/>
        <v>3.6437333063142123</v>
      </c>
      <c r="M18" s="9">
        <f t="shared" si="5"/>
        <v>2.2871269089645647</v>
      </c>
    </row>
    <row r="19" spans="2:13" x14ac:dyDescent="0.2">
      <c r="B19" s="27"/>
      <c r="C19" s="27">
        <v>11</v>
      </c>
      <c r="D19" s="71">
        <v>1</v>
      </c>
      <c r="E19" s="72">
        <v>1</v>
      </c>
      <c r="F19" s="43">
        <v>3</v>
      </c>
      <c r="G19" s="29">
        <v>7</v>
      </c>
      <c r="H19" s="34">
        <f t="shared" si="3"/>
        <v>1.2595855817495412</v>
      </c>
      <c r="I19" s="8">
        <f t="shared" si="7"/>
        <v>2.9356660732340632E-2</v>
      </c>
      <c r="J19" s="35">
        <f t="shared" si="0"/>
        <v>-24.697650718850692</v>
      </c>
      <c r="K19" s="35">
        <f t="shared" si="6"/>
        <v>4.6677090564421606</v>
      </c>
      <c r="L19" s="35">
        <f t="shared" si="2"/>
        <v>2.3322909435578394</v>
      </c>
      <c r="M19" s="9">
        <f t="shared" si="5"/>
        <v>7.3716153886468838</v>
      </c>
    </row>
    <row r="20" spans="2:13" x14ac:dyDescent="0.2">
      <c r="B20" s="27"/>
      <c r="C20" s="27">
        <v>12</v>
      </c>
      <c r="D20" s="71">
        <v>1</v>
      </c>
      <c r="E20" s="72">
        <v>1</v>
      </c>
      <c r="F20" s="43">
        <v>4</v>
      </c>
      <c r="G20" s="29">
        <v>3</v>
      </c>
      <c r="H20" s="34">
        <f t="shared" si="3"/>
        <v>1.2595855817495412</v>
      </c>
      <c r="I20" s="8">
        <f t="shared" si="7"/>
        <v>1.6423961337802679E-2</v>
      </c>
      <c r="J20" s="35">
        <f t="shared" si="0"/>
        <v>-12.327041859823332</v>
      </c>
      <c r="K20" s="35">
        <f t="shared" si="6"/>
        <v>2.6114098527106258</v>
      </c>
      <c r="L20" s="35">
        <f t="shared" si="2"/>
        <v>0.38859014728937424</v>
      </c>
      <c r="M20" s="9">
        <f t="shared" si="5"/>
        <v>7.8327276372787091</v>
      </c>
    </row>
    <row r="21" spans="2:13" x14ac:dyDescent="0.2">
      <c r="B21" s="27"/>
      <c r="C21" s="27">
        <v>13</v>
      </c>
      <c r="D21" s="71">
        <v>1</v>
      </c>
      <c r="E21" s="72">
        <v>1</v>
      </c>
      <c r="F21" s="43">
        <v>5</v>
      </c>
      <c r="G21" s="29">
        <v>2</v>
      </c>
      <c r="H21" s="34">
        <f t="shared" si="3"/>
        <v>1.2595855817495412</v>
      </c>
      <c r="I21" s="8">
        <f t="shared" si="7"/>
        <v>9.197219017208819E-3</v>
      </c>
      <c r="J21" s="35">
        <f t="shared" si="0"/>
        <v>-9.3777082427226919</v>
      </c>
      <c r="K21" s="35">
        <f t="shared" si="6"/>
        <v>1.4623578237362023</v>
      </c>
      <c r="L21" s="35">
        <f t="shared" si="2"/>
        <v>0.53764217626379773</v>
      </c>
      <c r="M21" s="9">
        <f t="shared" si="5"/>
        <v>9.7281156167351384</v>
      </c>
    </row>
    <row r="22" spans="2:13" ht="13.5" thickBot="1" x14ac:dyDescent="0.25">
      <c r="B22" s="26"/>
      <c r="C22" s="26">
        <v>14</v>
      </c>
      <c r="D22" s="77">
        <v>1</v>
      </c>
      <c r="E22" s="78">
        <v>1</v>
      </c>
      <c r="F22" s="44">
        <v>6</v>
      </c>
      <c r="G22" s="31">
        <v>0</v>
      </c>
      <c r="H22" s="18">
        <f t="shared" si="3"/>
        <v>1.2595855817495412</v>
      </c>
      <c r="I22" s="32">
        <f t="shared" si="7"/>
        <v>5.1535500807485483E-3</v>
      </c>
      <c r="J22" s="35">
        <f t="shared" si="0"/>
        <v>0</v>
      </c>
      <c r="K22" s="21">
        <f t="shared" si="6"/>
        <v>0.8194144628390192</v>
      </c>
      <c r="L22" s="21">
        <f t="shared" si="2"/>
        <v>-0.8194144628390192</v>
      </c>
      <c r="M22" s="9">
        <f t="shared" si="5"/>
        <v>0</v>
      </c>
    </row>
    <row r="23" spans="2:13" ht="16" thickBot="1" x14ac:dyDescent="0.25">
      <c r="F23" s="6" t="s">
        <v>27</v>
      </c>
      <c r="G23" s="3">
        <f>SUM(G9:G22)</f>
        <v>1308</v>
      </c>
      <c r="I23" s="8" t="s">
        <v>28</v>
      </c>
      <c r="J23" s="47">
        <f>-2*SUM(J9:J22)</f>
        <v>994.74283119151335</v>
      </c>
      <c r="K23" s="9"/>
      <c r="L23" s="6" t="s">
        <v>33</v>
      </c>
      <c r="M23" s="47">
        <f>SUM(M9:M22)</f>
        <v>768.61160977165525</v>
      </c>
    </row>
    <row r="24" spans="2:13" x14ac:dyDescent="0.2">
      <c r="B24" s="26"/>
      <c r="C24" s="26"/>
      <c r="D24" s="30"/>
      <c r="E24" s="30"/>
      <c r="F24" s="33" t="s">
        <v>26</v>
      </c>
      <c r="G24" s="31">
        <v>4</v>
      </c>
      <c r="H24" s="32"/>
      <c r="I24" s="7" t="s">
        <v>29</v>
      </c>
      <c r="J24" s="84">
        <f>J23+2*G24+2*G24*(G24+1)/(G23-2+1)</f>
        <v>1002.7734356291568</v>
      </c>
      <c r="K24" s="30"/>
      <c r="L24" s="33" t="s">
        <v>42</v>
      </c>
      <c r="M24" s="18">
        <f>_xlfn.CHISQ.DIST.RT(M23,(G23-G24))</f>
        <v>1</v>
      </c>
    </row>
    <row r="25" spans="2:13" x14ac:dyDescent="0.2">
      <c r="H25" s="8"/>
      <c r="I25" s="8"/>
      <c r="J25" s="22"/>
    </row>
    <row r="26" spans="2:13" x14ac:dyDescent="0.2">
      <c r="B26" s="1"/>
      <c r="C26" s="1"/>
    </row>
    <row r="27" spans="2:13" x14ac:dyDescent="0.2">
      <c r="B27" s="1"/>
      <c r="C27" s="1"/>
    </row>
    <row r="28" spans="2:13" x14ac:dyDescent="0.2">
      <c r="B28" s="1"/>
      <c r="C28" s="1"/>
    </row>
    <row r="29" spans="2:13" x14ac:dyDescent="0.2">
      <c r="B29" s="1"/>
      <c r="C29" s="1"/>
    </row>
    <row r="30" spans="2:13" x14ac:dyDescent="0.2">
      <c r="B30" s="1"/>
      <c r="C30" s="1"/>
    </row>
    <row r="31" spans="2:13" x14ac:dyDescent="0.2">
      <c r="B31" s="1"/>
      <c r="C31" s="1"/>
    </row>
    <row r="32" spans="2:13" x14ac:dyDescent="0.2">
      <c r="B32" s="1"/>
      <c r="C32" s="1"/>
    </row>
    <row r="33" spans="2:3" x14ac:dyDescent="0.2">
      <c r="B33" s="1"/>
      <c r="C33" s="1"/>
    </row>
    <row r="34" spans="2:3" x14ac:dyDescent="0.2">
      <c r="B34" s="1"/>
      <c r="C34" s="1"/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I16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F2F9-A55A-4C13-87FC-0EBEAC470B3A}">
  <dimension ref="B2:O32"/>
  <sheetViews>
    <sheetView workbookViewId="0"/>
  </sheetViews>
  <sheetFormatPr defaultRowHeight="13" x14ac:dyDescent="0.2"/>
  <cols>
    <col min="1" max="1" width="4.08984375" style="1" customWidth="1"/>
    <col min="2" max="2" width="5.6328125" style="41" customWidth="1"/>
    <col min="3" max="3" width="4.1796875" style="1" customWidth="1"/>
    <col min="4" max="4" width="5.453125" style="1" customWidth="1"/>
    <col min="5" max="6" width="7.54296875" style="1" customWidth="1"/>
    <col min="7" max="7" width="1.54296875" style="1" customWidth="1"/>
    <col min="8" max="9" width="7.7265625" style="1" customWidth="1"/>
    <col min="10" max="10" width="1.7265625" style="1" customWidth="1"/>
    <col min="11" max="12" width="7.7265625" style="1" customWidth="1"/>
    <col min="13" max="13" width="1.1796875" style="1" customWidth="1"/>
    <col min="14" max="15" width="7.7265625" style="1" customWidth="1"/>
    <col min="16" max="16384" width="8.7265625" style="1"/>
  </cols>
  <sheetData>
    <row r="2" spans="2:15" ht="14" x14ac:dyDescent="0.2">
      <c r="C2" s="85" t="s">
        <v>62</v>
      </c>
      <c r="N2" s="28"/>
      <c r="O2" s="28"/>
    </row>
    <row r="3" spans="2:15" x14ac:dyDescent="0.2">
      <c r="H3" s="28"/>
      <c r="I3" s="28"/>
      <c r="K3" s="28"/>
      <c r="L3" s="28"/>
      <c r="N3" s="28"/>
      <c r="O3" s="28"/>
    </row>
    <row r="4" spans="2:15" ht="14" x14ac:dyDescent="0.2">
      <c r="B4" s="40"/>
      <c r="C4" s="25"/>
      <c r="D4" s="25"/>
      <c r="E4" s="88" t="s">
        <v>36</v>
      </c>
      <c r="F4" s="89"/>
      <c r="G4" s="50"/>
      <c r="H4" s="88" t="s">
        <v>43</v>
      </c>
      <c r="I4" s="89"/>
      <c r="J4" s="50"/>
      <c r="K4" s="90" t="s">
        <v>61</v>
      </c>
      <c r="L4" s="89"/>
      <c r="M4" s="50"/>
      <c r="N4" s="88" t="s">
        <v>63</v>
      </c>
      <c r="O4" s="89"/>
    </row>
    <row r="5" spans="2:15" x14ac:dyDescent="0.2">
      <c r="B5" s="37" t="s">
        <v>5</v>
      </c>
      <c r="C5" s="38" t="s">
        <v>1</v>
      </c>
      <c r="D5" s="38" t="s">
        <v>0</v>
      </c>
      <c r="E5" s="37" t="s">
        <v>24</v>
      </c>
      <c r="F5" s="37" t="s">
        <v>25</v>
      </c>
      <c r="H5" s="37" t="s">
        <v>24</v>
      </c>
      <c r="I5" s="37" t="s">
        <v>25</v>
      </c>
      <c r="K5" s="37" t="s">
        <v>24</v>
      </c>
      <c r="L5" s="37" t="s">
        <v>25</v>
      </c>
      <c r="N5" s="37" t="s">
        <v>24</v>
      </c>
      <c r="O5" s="37" t="s">
        <v>25</v>
      </c>
    </row>
    <row r="6" spans="2:15" x14ac:dyDescent="0.2">
      <c r="B6" s="40" t="s">
        <v>4</v>
      </c>
      <c r="C6" s="42">
        <v>0</v>
      </c>
      <c r="D6" s="19">
        <v>1070</v>
      </c>
      <c r="E6" s="20">
        <v>1047.7425516173807</v>
      </c>
      <c r="F6" s="20">
        <v>22.257448382619259</v>
      </c>
      <c r="H6" s="20">
        <v>1059.2485830470609</v>
      </c>
      <c r="I6" s="20">
        <v>10.751416952939053</v>
      </c>
      <c r="K6" s="20">
        <v>1064.9045206325845</v>
      </c>
      <c r="L6" s="20">
        <v>5.0954793674154644</v>
      </c>
      <c r="N6" s="20">
        <v>1062.9066302471474</v>
      </c>
      <c r="O6" s="20">
        <v>7.0933697528525954</v>
      </c>
    </row>
    <row r="7" spans="2:15" x14ac:dyDescent="0.2">
      <c r="B7" s="27" t="s">
        <v>22</v>
      </c>
      <c r="C7" s="43">
        <v>1</v>
      </c>
      <c r="D7" s="29">
        <v>60</v>
      </c>
      <c r="E7" s="35">
        <v>96.658546131165011</v>
      </c>
      <c r="F7" s="35">
        <v>-36.658546131165011</v>
      </c>
      <c r="H7" s="35">
        <v>72.346936289091275</v>
      </c>
      <c r="I7" s="35">
        <v>-12.346936289091275</v>
      </c>
      <c r="K7" s="35">
        <v>67.473644494053488</v>
      </c>
      <c r="L7" s="35">
        <v>-7.4736444940534881</v>
      </c>
      <c r="N7" s="35">
        <v>69.18963762883277</v>
      </c>
      <c r="O7" s="35">
        <v>-9.1896376288327701</v>
      </c>
    </row>
    <row r="8" spans="2:15" x14ac:dyDescent="0.2">
      <c r="B8" s="27"/>
      <c r="C8" s="43">
        <v>2</v>
      </c>
      <c r="D8" s="29">
        <v>14</v>
      </c>
      <c r="E8" s="35">
        <v>4.4585735903195554</v>
      </c>
      <c r="F8" s="35">
        <v>9.5414264096804438</v>
      </c>
      <c r="H8" s="35">
        <v>15.073226719565772</v>
      </c>
      <c r="I8" s="35">
        <v>-1.0732267195657723</v>
      </c>
      <c r="K8" s="35">
        <v>12.703498772849741</v>
      </c>
      <c r="L8" s="35">
        <v>1.2965012271502587</v>
      </c>
      <c r="N8" s="35">
        <v>13.575443255347659</v>
      </c>
      <c r="O8" s="35">
        <v>0.42455674465234061</v>
      </c>
    </row>
    <row r="9" spans="2:15" x14ac:dyDescent="0.2">
      <c r="B9" s="27"/>
      <c r="C9" s="43">
        <v>3</v>
      </c>
      <c r="D9" s="29">
        <v>4</v>
      </c>
      <c r="E9" s="35">
        <v>0.13710723128623314</v>
      </c>
      <c r="F9" s="35">
        <v>3.8628927687137669</v>
      </c>
      <c r="H9" s="35">
        <v>2.0936354312830794</v>
      </c>
      <c r="I9" s="35">
        <v>1.9063645687169206</v>
      </c>
      <c r="K9" s="35">
        <v>2.9206730862232742</v>
      </c>
      <c r="L9" s="35">
        <v>1.0793269137767258</v>
      </c>
      <c r="N9" s="35">
        <v>2.6720167426239971</v>
      </c>
      <c r="O9" s="35">
        <v>1.3279832573760029</v>
      </c>
    </row>
    <row r="10" spans="2:15" x14ac:dyDescent="0.2">
      <c r="B10" s="27"/>
      <c r="C10" s="43">
        <v>4</v>
      </c>
      <c r="D10" s="29">
        <v>0</v>
      </c>
      <c r="E10" s="35">
        <v>3.1621760564508202E-3</v>
      </c>
      <c r="F10" s="35">
        <v>-3.1621760564508202E-3</v>
      </c>
      <c r="H10" s="35">
        <v>0.2181007458128128</v>
      </c>
      <c r="I10" s="35">
        <v>-0.2181007458128128</v>
      </c>
      <c r="K10" s="35">
        <v>0.73229929031681806</v>
      </c>
      <c r="L10" s="35">
        <v>-0.73229929031681806</v>
      </c>
      <c r="N10" s="35">
        <v>0.52675516870773231</v>
      </c>
      <c r="O10" s="35">
        <v>-0.52675516870773231</v>
      </c>
    </row>
    <row r="11" spans="2:15" x14ac:dyDescent="0.2">
      <c r="B11" s="27"/>
      <c r="C11" s="43">
        <v>5</v>
      </c>
      <c r="D11" s="29">
        <v>0</v>
      </c>
      <c r="E11" s="35">
        <v>5.834474122588391E-5</v>
      </c>
      <c r="F11" s="35">
        <v>-5.834474122588391E-5</v>
      </c>
      <c r="H11" s="35">
        <v>1.8176205699749103E-2</v>
      </c>
      <c r="I11" s="35">
        <v>-1.8176205699749103E-2</v>
      </c>
      <c r="K11" s="35">
        <v>0.19275644941118875</v>
      </c>
      <c r="L11" s="35">
        <v>-0.19275644941118875</v>
      </c>
      <c r="N11" s="35">
        <v>0.10394140999482528</v>
      </c>
      <c r="O11" s="35">
        <v>-0.10394140999482528</v>
      </c>
    </row>
    <row r="12" spans="2:15" x14ac:dyDescent="0.2">
      <c r="B12" s="26"/>
      <c r="C12" s="44">
        <v>6</v>
      </c>
      <c r="D12" s="31">
        <v>1</v>
      </c>
      <c r="E12" s="21">
        <v>8.9709026525446998E-7</v>
      </c>
      <c r="F12" s="21">
        <v>0.99999910290973471</v>
      </c>
      <c r="H12" s="21">
        <v>1.2623159250264502E-3</v>
      </c>
      <c r="I12" s="21">
        <v>0.99873768407497354</v>
      </c>
      <c r="K12" s="21">
        <v>5.2342694983987421E-2</v>
      </c>
      <c r="L12" s="21">
        <v>0.94765730501601253</v>
      </c>
      <c r="N12" s="21">
        <v>2.0523037176472209E-2</v>
      </c>
      <c r="O12" s="21">
        <v>0.97947696282352781</v>
      </c>
    </row>
    <row r="13" spans="2:15" x14ac:dyDescent="0.2">
      <c r="B13" s="40" t="s">
        <v>3</v>
      </c>
      <c r="C13" s="42">
        <v>0</v>
      </c>
      <c r="D13" s="19">
        <v>119</v>
      </c>
      <c r="E13" s="20">
        <v>94.338719283203986</v>
      </c>
      <c r="F13" s="20">
        <v>24.661280716796014</v>
      </c>
      <c r="H13" s="20">
        <v>128.41935745705223</v>
      </c>
      <c r="I13" s="20">
        <v>-9.4193574570522287</v>
      </c>
      <c r="K13" s="20">
        <v>122.83847637482154</v>
      </c>
      <c r="L13" s="20">
        <v>-3.8384763748215391</v>
      </c>
      <c r="N13" s="20">
        <v>125.02961984561831</v>
      </c>
      <c r="O13" s="20">
        <v>-6.0296198456183134</v>
      </c>
    </row>
    <row r="14" spans="2:15" x14ac:dyDescent="0.2">
      <c r="B14" s="27" t="s">
        <v>23</v>
      </c>
      <c r="C14" s="43">
        <v>1</v>
      </c>
      <c r="D14" s="29">
        <v>16</v>
      </c>
      <c r="E14" s="35">
        <v>49.245990699823516</v>
      </c>
      <c r="F14" s="35">
        <v>-33.245990699823516</v>
      </c>
      <c r="H14" s="35">
        <v>10.714541757688082</v>
      </c>
      <c r="I14" s="35">
        <v>5.2854582423119183</v>
      </c>
      <c r="K14" s="35">
        <v>17.910315402450681</v>
      </c>
      <c r="L14" s="35">
        <v>-1.9103154024506814</v>
      </c>
      <c r="N14" s="35">
        <v>15.006985886004864</v>
      </c>
      <c r="O14" s="35">
        <v>0.99301411399513562</v>
      </c>
    </row>
    <row r="15" spans="2:15" x14ac:dyDescent="0.2">
      <c r="B15" s="27"/>
      <c r="C15" s="43">
        <v>2</v>
      </c>
      <c r="D15" s="29">
        <v>12</v>
      </c>
      <c r="E15" s="35">
        <v>12.853511360095812</v>
      </c>
      <c r="F15" s="35">
        <v>-0.85351136009581197</v>
      </c>
      <c r="H15" s="35">
        <v>9.7865757378600211</v>
      </c>
      <c r="I15" s="35">
        <v>2.2134242621399789</v>
      </c>
      <c r="K15" s="35">
        <v>7.7595713377695636</v>
      </c>
      <c r="L15" s="35">
        <v>4.2404286622304364</v>
      </c>
      <c r="N15" s="35">
        <v>8.3562373484859496</v>
      </c>
      <c r="O15" s="35">
        <v>3.6437626515140504</v>
      </c>
    </row>
    <row r="16" spans="2:15" x14ac:dyDescent="0.2">
      <c r="B16" s="27"/>
      <c r="C16" s="43">
        <v>3</v>
      </c>
      <c r="D16" s="29">
        <v>7</v>
      </c>
      <c r="E16" s="35">
        <v>2.2365645329540049</v>
      </c>
      <c r="F16" s="35">
        <v>4.7634354670459951</v>
      </c>
      <c r="H16" s="35">
        <v>5.9593193897223404</v>
      </c>
      <c r="I16" s="35">
        <v>1.0406806102776596</v>
      </c>
      <c r="K16" s="35">
        <v>4.1052786800257177</v>
      </c>
      <c r="L16" s="35">
        <v>2.8947213199742823</v>
      </c>
      <c r="N16" s="35">
        <v>4.6676711761631617</v>
      </c>
      <c r="O16" s="35">
        <v>2.3323288238368383</v>
      </c>
    </row>
    <row r="17" spans="2:15" x14ac:dyDescent="0.2">
      <c r="B17" s="27"/>
      <c r="C17" s="43">
        <v>4</v>
      </c>
      <c r="D17" s="29">
        <v>3</v>
      </c>
      <c r="E17" s="35">
        <v>0.29187866081466313</v>
      </c>
      <c r="F17" s="35">
        <v>2.7081213391853369</v>
      </c>
      <c r="H17" s="35">
        <v>2.721597053451573</v>
      </c>
      <c r="I17" s="35">
        <v>0.27840294654842701</v>
      </c>
      <c r="K17" s="35">
        <v>2.3686103534606695</v>
      </c>
      <c r="L17" s="35">
        <v>0.6313896465393305</v>
      </c>
      <c r="N17" s="35">
        <v>2.611404899777217</v>
      </c>
      <c r="O17" s="35">
        <v>0.38859510022278299</v>
      </c>
    </row>
    <row r="18" spans="2:15" x14ac:dyDescent="0.2">
      <c r="B18" s="27"/>
      <c r="C18" s="43">
        <v>5</v>
      </c>
      <c r="D18" s="29">
        <v>2</v>
      </c>
      <c r="E18" s="35">
        <v>3.0472861885702883E-2</v>
      </c>
      <c r="F18" s="35">
        <v>1.9695271381142971</v>
      </c>
      <c r="H18" s="35">
        <v>0.99435389002721619</v>
      </c>
      <c r="I18" s="35">
        <v>1.0056461099727838</v>
      </c>
      <c r="K18" s="35">
        <v>1.4346938707227774</v>
      </c>
      <c r="L18" s="35">
        <v>0.56530612927722257</v>
      </c>
      <c r="N18" s="35">
        <v>1.462373616237546</v>
      </c>
      <c r="O18" s="35">
        <v>0.53762638376245397</v>
      </c>
    </row>
    <row r="19" spans="2:15" x14ac:dyDescent="0.2">
      <c r="B19" s="26"/>
      <c r="C19" s="44">
        <v>6</v>
      </c>
      <c r="D19" s="31">
        <v>0</v>
      </c>
      <c r="E19" s="21">
        <v>2.6512024691850771E-3</v>
      </c>
      <c r="F19" s="21">
        <v>-2.6512024691850771E-3</v>
      </c>
      <c r="H19" s="21">
        <v>0.30274493223207644</v>
      </c>
      <c r="I19" s="21">
        <v>-0.30274493223207644</v>
      </c>
      <c r="K19" s="21">
        <v>0.89650294263474284</v>
      </c>
      <c r="L19" s="21">
        <v>-0.89650294263474284</v>
      </c>
      <c r="N19" s="21">
        <v>0.81943724825604525</v>
      </c>
      <c r="O19" s="21">
        <v>-0.81943724825604525</v>
      </c>
    </row>
    <row r="20" spans="2:15" x14ac:dyDescent="0.2">
      <c r="C20" s="6"/>
      <c r="D20" s="3"/>
      <c r="E20" s="8" t="s">
        <v>28</v>
      </c>
      <c r="F20" s="6">
        <v>1117.9898457158879</v>
      </c>
      <c r="H20" s="8"/>
      <c r="I20" s="9">
        <v>999.86137043558563</v>
      </c>
      <c r="K20" s="9"/>
      <c r="L20" s="6">
        <v>995.79793788765608</v>
      </c>
      <c r="N20" s="9"/>
      <c r="O20" s="6">
        <v>994.74283119698987</v>
      </c>
    </row>
    <row r="21" spans="2:15" x14ac:dyDescent="0.2">
      <c r="B21" s="26"/>
      <c r="C21" s="33"/>
      <c r="D21" s="31"/>
      <c r="E21" s="7" t="s">
        <v>29</v>
      </c>
      <c r="F21" s="51">
        <v>1121.999027047181</v>
      </c>
      <c r="G21" s="52"/>
      <c r="H21" s="53"/>
      <c r="I21" s="54">
        <v>1005.8797330981718</v>
      </c>
      <c r="J21" s="52"/>
      <c r="K21" s="52"/>
      <c r="L21" s="55">
        <v>1001.8163005502422</v>
      </c>
      <c r="M21" s="56"/>
      <c r="N21" s="52"/>
      <c r="O21" s="55">
        <v>1002.7734356346333</v>
      </c>
    </row>
    <row r="22" spans="2:15" x14ac:dyDescent="0.2">
      <c r="B22" s="26"/>
      <c r="C22" s="30"/>
      <c r="D22" s="33" t="s">
        <v>65</v>
      </c>
      <c r="E22" s="26"/>
      <c r="F22" s="57">
        <v>4</v>
      </c>
      <c r="G22" s="57"/>
      <c r="H22" s="57"/>
      <c r="I22" s="57">
        <v>3</v>
      </c>
      <c r="J22" s="57"/>
      <c r="K22" s="57"/>
      <c r="L22" s="58">
        <v>1</v>
      </c>
      <c r="M22" s="57"/>
      <c r="N22" s="57"/>
      <c r="O22" s="57">
        <v>2</v>
      </c>
    </row>
    <row r="23" spans="2:15" x14ac:dyDescent="0.2">
      <c r="B23" s="26"/>
      <c r="C23" s="33"/>
      <c r="D23" s="86" t="s">
        <v>64</v>
      </c>
      <c r="E23" s="7"/>
      <c r="F23" s="44">
        <v>2</v>
      </c>
      <c r="G23" s="44"/>
      <c r="H23" s="44"/>
      <c r="I23" s="44">
        <v>3</v>
      </c>
      <c r="J23" s="44"/>
      <c r="K23" s="44"/>
      <c r="L23" s="44">
        <v>3</v>
      </c>
      <c r="M23" s="87"/>
      <c r="N23" s="44"/>
      <c r="O23" s="44">
        <v>4</v>
      </c>
    </row>
    <row r="24" spans="2:15" x14ac:dyDescent="0.2">
      <c r="B24" s="1"/>
    </row>
    <row r="25" spans="2:15" x14ac:dyDescent="0.2">
      <c r="B25" s="1"/>
    </row>
    <row r="26" spans="2:15" x14ac:dyDescent="0.2">
      <c r="B26" s="1"/>
    </row>
    <row r="27" spans="2:15" x14ac:dyDescent="0.2">
      <c r="B27" s="1"/>
    </row>
    <row r="28" spans="2:15" x14ac:dyDescent="0.2">
      <c r="B28" s="1"/>
    </row>
    <row r="29" spans="2:15" x14ac:dyDescent="0.2">
      <c r="B29" s="1"/>
    </row>
    <row r="30" spans="2:15" x14ac:dyDescent="0.2">
      <c r="B30" s="1"/>
    </row>
    <row r="31" spans="2:15" x14ac:dyDescent="0.2">
      <c r="B31" s="1"/>
    </row>
    <row r="32" spans="2:15" x14ac:dyDescent="0.2">
      <c r="B32" s="1"/>
    </row>
  </sheetData>
  <mergeCells count="4">
    <mergeCell ref="E4:F4"/>
    <mergeCell ref="H4:I4"/>
    <mergeCell ref="K4:L4"/>
    <mergeCell ref="N4:O4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表</vt:lpstr>
      <vt:lpstr>ポアソン2</vt:lpstr>
      <vt:lpstr>ゼロ過剰ポアソン</vt:lpstr>
      <vt:lpstr>ガンマポアソン</vt:lpstr>
      <vt:lpstr>ゼロ過剰ガンマポアソン</vt:lpstr>
      <vt:lpstr>比較</vt:lpstr>
      <vt:lpstr>表!_Ref17387057</vt:lpstr>
      <vt:lpstr>ポアソン2!_Ref25597523</vt:lpstr>
      <vt:lpstr>ゼロ過剰ポアソン!_Ref25601782</vt:lpstr>
      <vt:lpstr>ガンマポアソン!_Ref25678810</vt:lpstr>
      <vt:lpstr>ゼロ過剰ガンマポアソン!_Ref25683327</vt:lpstr>
      <vt:lpstr>比較!_Ref25685564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2019-03-16T06:11:00Z</dcterms:created>
  <dcterms:modified xsi:type="dcterms:W3CDTF">2020-06-26T07:33:23Z</dcterms:modified>
</cp:coreProperties>
</file>