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11_各種シグモイド逆推定\"/>
    </mc:Choice>
  </mc:AlternateContent>
  <xr:revisionPtr revIDLastSave="0" documentId="13_ncr:1_{EC935DF0-680C-41C2-90D8-D5CF164F7C69}" xr6:coauthVersionLast="47" xr6:coauthVersionMax="47" xr10:uidLastSave="{00000000-0000-0000-0000-000000000000}"/>
  <bookViews>
    <workbookView xWindow="2070" yWindow="550" windowWidth="16950" windowHeight="10250" xr2:uid="{C8130BCD-BE4D-4C02-8095-76FA4202974C}"/>
  </bookViews>
  <sheets>
    <sheet name="正規分布＿ロジ分布" sheetId="1" r:id="rId1"/>
    <sheet name="ヒルの式" sheetId="2" r:id="rId2"/>
    <sheet name="ゴン式" sheetId="3" r:id="rId3"/>
    <sheet name="ワイブル" sheetId="4" r:id="rId4"/>
    <sheet name="おまけ 生存S(x)" sheetId="5" r:id="rId5"/>
  </sheets>
  <definedNames>
    <definedName name="_Toc112764629" localSheetId="0">正規分布＿ロジ分布!$B$6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1" i="1" l="1"/>
  <c r="X12" i="1"/>
  <c r="X13" i="1"/>
  <c r="X14" i="1"/>
  <c r="X15" i="1"/>
  <c r="X16" i="1"/>
  <c r="X17" i="1"/>
  <c r="X18" i="1"/>
  <c r="X19" i="1"/>
  <c r="X20" i="1"/>
  <c r="X10" i="1"/>
  <c r="C9" i="2"/>
  <c r="C18" i="5"/>
  <c r="D18" i="5"/>
  <c r="E18" i="5"/>
  <c r="F18" i="5"/>
  <c r="F30" i="5"/>
  <c r="F33" i="5"/>
  <c r="F32" i="5"/>
  <c r="F31" i="5"/>
  <c r="F11" i="5"/>
  <c r="F12" i="5"/>
  <c r="F13" i="5"/>
  <c r="F16" i="5"/>
  <c r="F14" i="5"/>
  <c r="F15" i="5"/>
  <c r="F17" i="5"/>
  <c r="F19" i="5"/>
  <c r="F21" i="5"/>
  <c r="F20" i="5"/>
  <c r="F22" i="5"/>
  <c r="F23" i="5"/>
  <c r="C16" i="5"/>
  <c r="D16" i="5"/>
  <c r="E16" i="5"/>
  <c r="C20" i="5"/>
  <c r="D20" i="5"/>
  <c r="E20" i="5"/>
  <c r="F10" i="5"/>
  <c r="E11" i="5"/>
  <c r="E12" i="5"/>
  <c r="E13" i="5"/>
  <c r="E14" i="5"/>
  <c r="E15" i="5"/>
  <c r="E17" i="5"/>
  <c r="E19" i="5"/>
  <c r="E21" i="5"/>
  <c r="E22" i="5"/>
  <c r="E23" i="5"/>
  <c r="E10" i="5"/>
  <c r="D11" i="5"/>
  <c r="D12" i="5"/>
  <c r="D13" i="5"/>
  <c r="D14" i="5"/>
  <c r="D15" i="5"/>
  <c r="D17" i="5"/>
  <c r="D19" i="5"/>
  <c r="D21" i="5"/>
  <c r="D22" i="5"/>
  <c r="D23" i="5"/>
  <c r="D10" i="5"/>
  <c r="C11" i="5"/>
  <c r="C12" i="5"/>
  <c r="C13" i="5"/>
  <c r="C14" i="5"/>
  <c r="C15" i="5"/>
  <c r="C17" i="5"/>
  <c r="C19" i="5"/>
  <c r="C21" i="5"/>
  <c r="C22" i="5"/>
  <c r="C23" i="5"/>
  <c r="C10" i="5"/>
  <c r="D10" i="1"/>
  <c r="D11" i="1"/>
  <c r="D12" i="1"/>
  <c r="D9" i="2"/>
  <c r="E9" i="2"/>
  <c r="G10" i="4" l="1"/>
  <c r="I10" i="4" s="1"/>
  <c r="G11" i="4"/>
  <c r="I11" i="4" s="1"/>
  <c r="G13" i="4"/>
  <c r="I13" i="4" s="1"/>
  <c r="G14" i="4"/>
  <c r="I14" i="4" s="1"/>
  <c r="G15" i="4"/>
  <c r="I15" i="4" s="1"/>
  <c r="G18" i="4"/>
  <c r="I18" i="4" s="1"/>
  <c r="G19" i="4"/>
  <c r="I19" i="4" s="1"/>
  <c r="D13" i="4"/>
  <c r="C9" i="4"/>
  <c r="D9" i="4" s="1"/>
  <c r="C10" i="4"/>
  <c r="E10" i="4" s="1"/>
  <c r="C11" i="4"/>
  <c r="D11" i="4" s="1"/>
  <c r="C12" i="4"/>
  <c r="D12" i="4" s="1"/>
  <c r="C13" i="4"/>
  <c r="E13" i="4" s="1"/>
  <c r="C14" i="4"/>
  <c r="E14" i="4" s="1"/>
  <c r="C15" i="4"/>
  <c r="D15" i="4" s="1"/>
  <c r="C16" i="4"/>
  <c r="E16" i="4" s="1"/>
  <c r="C17" i="4"/>
  <c r="E17" i="4" s="1"/>
  <c r="C18" i="4"/>
  <c r="E18" i="4" s="1"/>
  <c r="C19" i="4"/>
  <c r="D19" i="4" s="1"/>
  <c r="B28" i="4"/>
  <c r="M22" i="4"/>
  <c r="M22" i="3"/>
  <c r="B28" i="3"/>
  <c r="G10" i="3"/>
  <c r="I10" i="3" s="1"/>
  <c r="G11" i="3"/>
  <c r="I11" i="3" s="1"/>
  <c r="G12" i="3"/>
  <c r="H12" i="3" s="1"/>
  <c r="G13" i="3"/>
  <c r="H13" i="3" s="1"/>
  <c r="G14" i="3"/>
  <c r="H14" i="3" s="1"/>
  <c r="G15" i="3"/>
  <c r="H15" i="3" s="1"/>
  <c r="G16" i="3"/>
  <c r="H16" i="3" s="1"/>
  <c r="G17" i="3"/>
  <c r="I17" i="3" s="1"/>
  <c r="G18" i="3"/>
  <c r="I18" i="3" s="1"/>
  <c r="G19" i="3"/>
  <c r="I19" i="3" s="1"/>
  <c r="G9" i="3"/>
  <c r="H9" i="3" s="1"/>
  <c r="C10" i="3"/>
  <c r="D10" i="3" s="1"/>
  <c r="C11" i="3"/>
  <c r="D11" i="3" s="1"/>
  <c r="C12" i="3"/>
  <c r="E12" i="3" s="1"/>
  <c r="C13" i="3"/>
  <c r="E13" i="3" s="1"/>
  <c r="C14" i="3"/>
  <c r="E14" i="3" s="1"/>
  <c r="C15" i="3"/>
  <c r="D15" i="3" s="1"/>
  <c r="C16" i="3"/>
  <c r="D16" i="3" s="1"/>
  <c r="C17" i="3"/>
  <c r="D17" i="3" s="1"/>
  <c r="C18" i="3"/>
  <c r="D18" i="3" s="1"/>
  <c r="C19" i="3"/>
  <c r="D19" i="3" s="1"/>
  <c r="C9" i="3"/>
  <c r="E9" i="3" s="1"/>
  <c r="N11" i="1"/>
  <c r="N12" i="1"/>
  <c r="N13" i="1"/>
  <c r="N14" i="1"/>
  <c r="N15" i="1"/>
  <c r="N16" i="1"/>
  <c r="N17" i="1"/>
  <c r="N18" i="1"/>
  <c r="N19" i="1"/>
  <c r="N20" i="1"/>
  <c r="N10" i="1"/>
  <c r="M11" i="1"/>
  <c r="M12" i="1"/>
  <c r="M13" i="1"/>
  <c r="M14" i="1"/>
  <c r="M15" i="1"/>
  <c r="M16" i="1"/>
  <c r="M17" i="1"/>
  <c r="M18" i="1"/>
  <c r="M19" i="1"/>
  <c r="M20" i="1"/>
  <c r="M10" i="1"/>
  <c r="P7" i="1"/>
  <c r="Q20" i="1" s="1"/>
  <c r="C20" i="2"/>
  <c r="D20" i="2"/>
  <c r="E20" i="2"/>
  <c r="C10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C11" i="2"/>
  <c r="C12" i="2"/>
  <c r="C13" i="2"/>
  <c r="C14" i="2"/>
  <c r="C15" i="2"/>
  <c r="C16" i="2"/>
  <c r="C17" i="2"/>
  <c r="C18" i="2"/>
  <c r="C19" i="2"/>
  <c r="E11" i="1"/>
  <c r="E12" i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E10" i="1"/>
  <c r="C11" i="1"/>
  <c r="C12" i="1"/>
  <c r="C13" i="1"/>
  <c r="C14" i="1"/>
  <c r="C15" i="1"/>
  <c r="C16" i="1"/>
  <c r="C17" i="1"/>
  <c r="C18" i="1"/>
  <c r="C19" i="1"/>
  <c r="C20" i="1"/>
  <c r="C10" i="1"/>
  <c r="D18" i="4" l="1"/>
  <c r="D10" i="4"/>
  <c r="E9" i="4"/>
  <c r="H13" i="4"/>
  <c r="D17" i="4"/>
  <c r="D16" i="4"/>
  <c r="D14" i="4"/>
  <c r="E15" i="4"/>
  <c r="E12" i="4"/>
  <c r="D13" i="3"/>
  <c r="E19" i="3"/>
  <c r="D12" i="3"/>
  <c r="E18" i="3"/>
  <c r="E17" i="3"/>
  <c r="E11" i="3"/>
  <c r="E10" i="3"/>
  <c r="D9" i="3"/>
  <c r="D14" i="3"/>
  <c r="H10" i="3"/>
  <c r="H18" i="3"/>
  <c r="E16" i="3"/>
  <c r="E15" i="3"/>
  <c r="H17" i="3"/>
  <c r="H15" i="4"/>
  <c r="G12" i="4"/>
  <c r="H14" i="4"/>
  <c r="E11" i="4"/>
  <c r="G17" i="4"/>
  <c r="I17" i="4" s="1"/>
  <c r="H19" i="4"/>
  <c r="H11" i="4"/>
  <c r="E19" i="4"/>
  <c r="G16" i="4"/>
  <c r="H18" i="4"/>
  <c r="H10" i="4"/>
  <c r="H11" i="3"/>
  <c r="I16" i="3"/>
  <c r="I15" i="3"/>
  <c r="H19" i="3"/>
  <c r="I13" i="3"/>
  <c r="I14" i="3"/>
  <c r="I9" i="3"/>
  <c r="I12" i="3"/>
  <c r="G9" i="4"/>
  <c r="P15" i="1"/>
  <c r="Q11" i="1"/>
  <c r="P13" i="1"/>
  <c r="P17" i="1"/>
  <c r="Q18" i="1"/>
  <c r="Q13" i="1"/>
  <c r="Q17" i="1"/>
  <c r="Q10" i="1"/>
  <c r="P10" i="1"/>
  <c r="P14" i="1"/>
  <c r="P18" i="1"/>
  <c r="Q14" i="1"/>
  <c r="Q15" i="1"/>
  <c r="P12" i="1"/>
  <c r="P16" i="1"/>
  <c r="P20" i="1"/>
  <c r="P11" i="1"/>
  <c r="P19" i="1"/>
  <c r="Q19" i="1"/>
  <c r="Q12" i="1"/>
  <c r="Q16" i="1"/>
  <c r="H17" i="4" l="1"/>
  <c r="I9" i="4"/>
  <c r="H9" i="4"/>
  <c r="I12" i="4"/>
  <c r="H12" i="4"/>
  <c r="I16" i="4"/>
  <c r="H16" i="4"/>
</calcChain>
</file>

<file path=xl/sharedStrings.xml><?xml version="1.0" encoding="utf-8"?>
<sst xmlns="http://schemas.openxmlformats.org/spreadsheetml/2006/main" count="91" uniqueCount="65">
  <si>
    <t>x</t>
    <phoneticPr fontId="1"/>
  </si>
  <si>
    <r>
      <rPr>
        <i/>
        <sz val="10"/>
        <color theme="1"/>
        <rFont val="Times New Roman"/>
        <family val="1"/>
      </rPr>
      <t>μ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</si>
  <si>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σ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</si>
  <si>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μ</t>
    </r>
    <r>
      <rPr>
        <i/>
        <vertAlign val="subscript"/>
        <sz val="10"/>
        <color theme="1"/>
        <rFont val="Times New Roman"/>
        <family val="1"/>
      </rPr>
      <t>LGS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</si>
  <si>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σ</t>
    </r>
    <r>
      <rPr>
        <i/>
        <vertAlign val="subscript"/>
        <sz val="10"/>
        <color theme="1"/>
        <rFont val="Times New Roman"/>
        <family val="1"/>
      </rPr>
      <t>LGS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</si>
  <si>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LGS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</si>
  <si>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LGS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</si>
  <si>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t>h</t>
    <phoneticPr fontId="1"/>
  </si>
  <si>
    <r>
      <t>K</t>
    </r>
    <r>
      <rPr>
        <vertAlign val="subscript"/>
        <sz val="10"/>
        <color theme="1"/>
        <rFont val="Times New Roman"/>
        <family val="1"/>
      </rPr>
      <t>0.5</t>
    </r>
    <phoneticPr fontId="1"/>
  </si>
  <si>
    <r>
      <t>V</t>
    </r>
    <r>
      <rPr>
        <i/>
        <vertAlign val="subscript"/>
        <sz val="10"/>
        <color theme="1"/>
        <rFont val="Times New Roman"/>
        <family val="1"/>
      </rPr>
      <t>max</t>
    </r>
    <phoneticPr fontId="1"/>
  </si>
  <si>
    <r>
      <t>V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</si>
  <si>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V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</si>
  <si>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V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</si>
  <si>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t>x'</t>
    <phoneticPr fontId="1"/>
  </si>
  <si>
    <r>
      <rPr>
        <i/>
        <sz val="10"/>
        <color theme="1"/>
        <rFont val="Times New Roman"/>
        <family val="1"/>
      </rPr>
      <t>μ</t>
    </r>
    <r>
      <rPr>
        <i/>
        <vertAlign val="subscript"/>
        <sz val="10"/>
        <color theme="1"/>
        <rFont val="Times New Roman"/>
        <family val="1"/>
      </rPr>
      <t>MEV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</si>
  <si>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σ</t>
    </r>
    <r>
      <rPr>
        <i/>
        <vertAlign val="subscript"/>
        <sz val="10"/>
        <color theme="1"/>
        <rFont val="Times New Roman"/>
        <family val="1"/>
      </rPr>
      <t>MEV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</si>
  <si>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MEV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</si>
  <si>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MEV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</si>
  <si>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μ</t>
    </r>
    <r>
      <rPr>
        <i/>
        <vertAlign val="subscript"/>
        <sz val="10"/>
        <color theme="1"/>
        <rFont val="Times New Roman"/>
        <family val="1"/>
      </rPr>
      <t>SEV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</si>
  <si>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σ</t>
    </r>
    <r>
      <rPr>
        <i/>
        <vertAlign val="subscript"/>
        <sz val="10"/>
        <color theme="1"/>
        <rFont val="Times New Roman"/>
        <family val="1"/>
      </rPr>
      <t>SEV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</si>
  <si>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SEV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</si>
  <si>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SEV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</si>
  <si>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sz val="10"/>
        <color theme="1"/>
        <rFont val="Times New Roman"/>
        <family val="1"/>
      </rPr>
      <t>ln(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</si>
  <si>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sz val="10"/>
        <color theme="1"/>
        <rFont val="Times New Roman"/>
        <family val="1"/>
      </rPr>
      <t xml:space="preserve">ln </t>
    </r>
    <r>
      <rPr>
        <i/>
        <sz val="10"/>
        <color theme="1"/>
        <rFont val="Times New Roman"/>
        <family val="1"/>
      </rPr>
      <t>x'</t>
    </r>
    <phoneticPr fontId="1"/>
  </si>
  <si>
    <t>正規分布</t>
    <rPh sb="0" eb="4">
      <t>セイキブンプ</t>
    </rPh>
    <phoneticPr fontId="1"/>
  </si>
  <si>
    <t>ロジスティック分布</t>
    <rPh sb="7" eb="9">
      <t>ブンプ</t>
    </rPh>
    <phoneticPr fontId="1"/>
  </si>
  <si>
    <t>密度</t>
    <rPh sb="0" eb="2">
      <t>ミツド</t>
    </rPh>
    <phoneticPr fontId="1"/>
  </si>
  <si>
    <t>累積</t>
    <rPh sb="0" eb="2">
      <t>ルイセキ</t>
    </rPh>
    <phoneticPr fontId="1"/>
  </si>
  <si>
    <t>生存</t>
    <rPh sb="0" eb="2">
      <t>セイゾン</t>
    </rPh>
    <phoneticPr fontId="1"/>
  </si>
  <si>
    <t>位置パラメータ</t>
    <rPh sb="0" eb="2">
      <t>イチ</t>
    </rPh>
    <phoneticPr fontId="1"/>
  </si>
  <si>
    <t>形状パラメータ</t>
    <rPh sb="0" eb="2">
      <t>ケイジョウ</t>
    </rPh>
    <phoneticPr fontId="1"/>
  </si>
  <si>
    <r>
      <rPr>
        <sz val="10"/>
        <color theme="1"/>
        <rFont val="ＭＳ Ｐ明朝"/>
        <family val="1"/>
        <charset val="128"/>
      </rPr>
      <t>正規</t>
    </r>
    <rPh sb="0" eb="2">
      <t>セイキ</t>
    </rPh>
    <phoneticPr fontId="1"/>
  </si>
  <si>
    <r>
      <rPr>
        <i/>
        <sz val="10"/>
        <color theme="1"/>
        <rFont val="Times New Roman"/>
        <family val="1"/>
      </rPr>
      <t>θ</t>
    </r>
    <r>
      <rPr>
        <i/>
        <vertAlign val="subscript"/>
        <sz val="10"/>
        <color theme="1"/>
        <rFont val="Times New Roman"/>
        <family val="1"/>
      </rPr>
      <t>max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</si>
  <si>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θ</t>
    </r>
    <r>
      <rPr>
        <i/>
        <vertAlign val="subscript"/>
        <sz val="10"/>
        <color theme="1"/>
        <rFont val="Times New Roman"/>
        <family val="1"/>
      </rPr>
      <t>min</t>
    </r>
    <r>
      <rPr>
        <sz val="10"/>
        <color theme="1"/>
        <rFont val="Times New Roman"/>
        <family val="1"/>
      </rPr>
      <t>=</t>
    </r>
    <phoneticPr fontId="1"/>
  </si>
  <si>
    <t>ロジス
ティック</t>
    <phoneticPr fontId="1"/>
  </si>
  <si>
    <t>ゴンペルツ
最大極値</t>
    <rPh sb="6" eb="8">
      <t>サイダイ</t>
    </rPh>
    <rPh sb="8" eb="10">
      <t>キョクチ</t>
    </rPh>
    <phoneticPr fontId="1"/>
  </si>
  <si>
    <t>ワイブル
最小極値</t>
    <rPh sb="5" eb="7">
      <t>サイショウ</t>
    </rPh>
    <rPh sb="7" eb="9">
      <t>キョクチ</t>
    </rPh>
    <phoneticPr fontId="1"/>
  </si>
  <si>
    <r>
      <rPr>
        <i/>
        <sz val="10"/>
        <color theme="1"/>
        <rFont val="Times New Roman"/>
        <family val="1"/>
      </rPr>
      <t>S</t>
    </r>
    <r>
      <rPr>
        <i/>
        <vertAlign val="subscript"/>
        <sz val="10"/>
        <color theme="1"/>
        <rFont val="Times New Roman"/>
        <family val="1"/>
      </rPr>
      <t>LGS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</si>
  <si>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S</t>
    </r>
    <r>
      <rPr>
        <i/>
        <vertAlign val="subscript"/>
        <sz val="10"/>
        <color theme="1"/>
        <rFont val="Times New Roman"/>
        <family val="1"/>
      </rPr>
      <t>SEV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</si>
  <si>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S</t>
    </r>
    <r>
      <rPr>
        <i/>
        <vertAlign val="subscript"/>
        <sz val="10"/>
        <color theme="1"/>
        <rFont val="Times New Roman"/>
        <family val="1"/>
      </rPr>
      <t>MEV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</si>
  <si>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S</t>
    </r>
    <r>
      <rPr>
        <i/>
        <vertAlign val="subscript"/>
        <sz val="10"/>
        <color theme="1"/>
        <rFont val="Times New Roman"/>
        <family val="1"/>
      </rPr>
      <t>NOR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</si>
  <si>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NOR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</si>
  <si>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NOR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</si>
  <si>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r>
      <t>1</t>
    </r>
    <r>
      <rPr>
        <sz val="10"/>
        <color theme="1"/>
        <rFont val="ＭＳ Ｐ明朝"/>
        <family val="1"/>
        <charset val="128"/>
      </rPr>
      <t>‐</t>
    </r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NOR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</t>
    </r>
    <phoneticPr fontId="1"/>
  </si>
  <si>
    <t>密度</t>
    <rPh sb="0" eb="2">
      <t>ミツド</t>
    </rPh>
    <phoneticPr fontId="1"/>
  </si>
  <si>
    <t>累積</t>
    <rPh sb="0" eb="2">
      <t>ルイセキ</t>
    </rPh>
    <phoneticPr fontId="1"/>
  </si>
  <si>
    <r>
      <t xml:space="preserve">     </t>
    </r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NOR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)=Norm.dist 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, 5, 1.5, false)</t>
    </r>
    <phoneticPr fontId="1"/>
  </si>
  <si>
    <r>
      <t xml:space="preserve">           </t>
    </r>
    <r>
      <rPr>
        <i/>
        <sz val="10"/>
        <color theme="1"/>
        <rFont val="Times New Roman"/>
        <family val="1"/>
      </rPr>
      <t>F</t>
    </r>
    <r>
      <rPr>
        <i/>
        <vertAlign val="subscript"/>
        <sz val="10"/>
        <color theme="1"/>
        <rFont val="Times New Roman"/>
        <family val="1"/>
      </rPr>
      <t>NOR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)=Norm.dist (</t>
    </r>
    <r>
      <rPr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, 5, 1.5, true)</t>
    </r>
    <phoneticPr fontId="1"/>
  </si>
  <si>
    <r>
      <rPr>
        <i/>
        <sz val="10"/>
        <color theme="1"/>
        <rFont val="Times New Roman"/>
        <family val="1"/>
      </rPr>
      <t>μ</t>
    </r>
    <r>
      <rPr>
        <i/>
        <vertAlign val="subscript"/>
        <sz val="10"/>
        <color theme="1"/>
        <rFont val="Times New Roman"/>
        <family val="1"/>
      </rPr>
      <t>NOR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</si>
  <si>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σ</t>
    </r>
    <r>
      <rPr>
        <i/>
        <vertAlign val="subscript"/>
        <sz val="10"/>
        <color theme="1"/>
        <rFont val="Times New Roman"/>
        <family val="1"/>
      </rPr>
      <t>NOR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</si>
  <si>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</si>
  <si>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1=</t>
    </r>
    <r>
      <rPr>
        <sz val="10"/>
        <color theme="1"/>
        <rFont val="Times New Roman"/>
        <family val="1"/>
      </rPr>
      <t/>
    </r>
  </si>
  <si>
    <r>
      <rPr>
        <sz val="10"/>
        <color theme="1"/>
        <rFont val="Times New Roman"/>
        <family val="1"/>
      </rPr>
      <t>[</t>
    </r>
    <r>
      <rPr>
        <i/>
        <sz val="10"/>
        <color theme="1"/>
        <rFont val="Times New Roman"/>
        <family val="1"/>
      </rPr>
      <t>S</t>
    </r>
    <r>
      <rPr>
        <sz val="10"/>
        <color theme="1"/>
        <rFont val="Times New Roman"/>
        <family val="1"/>
      </rPr>
      <t>]</t>
    </r>
    <phoneticPr fontId="1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</si>
  <si>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11.1</t>
    </r>
    <rPh sb="0" eb="1">
      <t>ヒョウ</t>
    </rPh>
    <phoneticPr fontId="1"/>
  </si>
  <si>
    <t>図11.1</t>
    <rPh sb="0" eb="1">
      <t>ズ</t>
    </rPh>
    <phoneticPr fontId="1"/>
  </si>
  <si>
    <t>表11.2</t>
    <rPh sb="0" eb="1">
      <t>ヒョウ</t>
    </rPh>
    <phoneticPr fontId="1"/>
  </si>
  <si>
    <t>図11.2</t>
    <rPh sb="0" eb="1">
      <t>ズ</t>
    </rPh>
    <phoneticPr fontId="1"/>
  </si>
  <si>
    <t>表11.3</t>
    <rPh sb="0" eb="1">
      <t>ヒョウ</t>
    </rPh>
    <phoneticPr fontId="1"/>
  </si>
  <si>
    <t>図11.3</t>
    <rPh sb="0" eb="1">
      <t>ズ</t>
    </rPh>
    <phoneticPr fontId="1"/>
  </si>
  <si>
    <t>ｘ</t>
    <phoneticPr fontId="1"/>
  </si>
  <si>
    <t>ｙ</t>
    <phoneticPr fontId="1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</si>
  <si>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 xml:space="preserve">11.4 </t>
    </r>
    <rPh sb="0" eb="1">
      <t>ヒョウ</t>
    </rPh>
    <phoneticPr fontId="1"/>
  </si>
  <si>
    <r>
      <rPr>
        <sz val="10"/>
        <color theme="1"/>
        <rFont val="ＭＳ Ｐ明朝"/>
        <family val="1"/>
        <charset val="128"/>
      </rPr>
      <t>図</t>
    </r>
    <r>
      <rPr>
        <sz val="10"/>
        <color theme="1"/>
        <rFont val="Times New Roman"/>
        <family val="1"/>
      </rPr>
      <t xml:space="preserve">11.4 </t>
    </r>
    <rPh sb="0" eb="1">
      <t>ズ</t>
    </rPh>
    <phoneticPr fontId="1"/>
  </si>
  <si>
    <t>表11.5</t>
    <rPh sb="0" eb="1">
      <t>ヒョウ</t>
    </rPh>
    <phoneticPr fontId="1"/>
  </si>
  <si>
    <t>図11.5</t>
    <rPh sb="0" eb="1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</si>
</sst>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0.0_ "/>
    <numFmt numFmtId="178" formatCode="0.00_ "/>
    <numFmt numFmtId="179" formatCode="0.000_ "/>
    <numFmt numFmtId="180" formatCode="0.0000_ "/>
    <numFmt numFmtId="181" formatCode="0.000"/>
  </numFmts>
  <fonts count="11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b/>
      <sz val="10"/>
      <color theme="1"/>
      <name val="Times New Roman"/>
      <family val="1"/>
    </font>
    <font>
      <sz val="10"/>
      <color theme="1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177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2" fillId="0" borderId="3" xfId="0" applyNumberFormat="1" applyFont="1" applyBorder="1">
      <alignment vertical="center"/>
    </xf>
    <xf numFmtId="180" fontId="2" fillId="0" borderId="3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8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9" fontId="2" fillId="0" borderId="0" xfId="0" applyNumberFormat="1" applyFont="1">
      <alignment vertical="center"/>
    </xf>
    <xf numFmtId="0" fontId="2" fillId="0" borderId="0" xfId="0" quotePrefix="1" applyFont="1">
      <alignment vertical="center"/>
    </xf>
    <xf numFmtId="179" fontId="2" fillId="0" borderId="3" xfId="0" applyNumberFormat="1" applyFont="1" applyBorder="1">
      <alignment vertical="center"/>
    </xf>
    <xf numFmtId="178" fontId="2" fillId="0" borderId="3" xfId="0" applyNumberFormat="1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81" fontId="2" fillId="0" borderId="0" xfId="0" applyNumberFormat="1" applyFont="1">
      <alignment vertical="center"/>
    </xf>
    <xf numFmtId="0" fontId="6" fillId="0" borderId="0" xfId="0" applyFont="1">
      <alignment vertical="center"/>
    </xf>
    <xf numFmtId="0" fontId="2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9" fillId="2" borderId="0" xfId="0" applyNumberFormat="1" applyFont="1" applyFill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180" fontId="2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177" fontId="2" fillId="0" borderId="3" xfId="0" applyNumberFormat="1" applyFon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12825969518883"/>
          <c:y val="9.4420600858369105E-2"/>
          <c:w val="0.66859331772717601"/>
          <c:h val="0.706452637626305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正規分布＿ロジ分布!$C$9</c:f>
              <c:strCache>
                <c:ptCount val="1"/>
                <c:pt idx="0">
                  <c:v>fNOR(x)</c:v>
                </c:pt>
              </c:strCache>
            </c:strRef>
          </c:tx>
          <c:spPr>
            <a:ln w="127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正規分布＿ロジ分布!$B$10:$B$20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正規分布＿ロジ分布!$C$10:$C$20</c:f>
              <c:numCache>
                <c:formatCode>0.0000_ </c:formatCode>
                <c:ptCount val="11"/>
                <c:pt idx="0">
                  <c:v>1.0281859975274036E-3</c:v>
                </c:pt>
                <c:pt idx="1">
                  <c:v>7.597324015864962E-3</c:v>
                </c:pt>
                <c:pt idx="2">
                  <c:v>3.5993977675458706E-2</c:v>
                </c:pt>
                <c:pt idx="3">
                  <c:v>0.10934004978399575</c:v>
                </c:pt>
                <c:pt idx="4">
                  <c:v>0.21296533701490147</c:v>
                </c:pt>
                <c:pt idx="5">
                  <c:v>0.26596152026762176</c:v>
                </c:pt>
                <c:pt idx="6">
                  <c:v>0.21296533701490147</c:v>
                </c:pt>
                <c:pt idx="7">
                  <c:v>0.10934004978399575</c:v>
                </c:pt>
                <c:pt idx="8">
                  <c:v>3.5993977675458706E-2</c:v>
                </c:pt>
                <c:pt idx="9">
                  <c:v>7.597324015864962E-3</c:v>
                </c:pt>
                <c:pt idx="10">
                  <c:v>1.0281859975274036E-3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72-4331-A0D5-3D12FAF5DC77}"/>
            </c:ext>
          </c:extLst>
        </c:ser>
        <c:ser>
          <c:idx val="1"/>
          <c:order val="1"/>
          <c:tx>
            <c:strRef>
              <c:f>正規分布＿ロジ分布!$D$9</c:f>
              <c:strCache>
                <c:ptCount val="1"/>
                <c:pt idx="0">
                  <c:v>FNOR(x)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正規分布＿ロジ分布!$B$10:$B$20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正規分布＿ロジ分布!$D$10:$D$20</c:f>
              <c:numCache>
                <c:formatCode>0.0000_ </c:formatCode>
                <c:ptCount val="11"/>
                <c:pt idx="0">
                  <c:v>4.2906033319683703E-4</c:v>
                </c:pt>
                <c:pt idx="1">
                  <c:v>3.8303805675897356E-3</c:v>
                </c:pt>
                <c:pt idx="2">
                  <c:v>2.2750131948179191E-2</c:v>
                </c:pt>
                <c:pt idx="3">
                  <c:v>9.1211219725867876E-2</c:v>
                </c:pt>
                <c:pt idx="4">
                  <c:v>0.25249253754692291</c:v>
                </c:pt>
                <c:pt idx="5">
                  <c:v>0.5</c:v>
                </c:pt>
                <c:pt idx="6">
                  <c:v>0.74750746245307709</c:v>
                </c:pt>
                <c:pt idx="7">
                  <c:v>0.90878878027413212</c:v>
                </c:pt>
                <c:pt idx="8">
                  <c:v>0.97724986805182079</c:v>
                </c:pt>
                <c:pt idx="9">
                  <c:v>0.99616961943241022</c:v>
                </c:pt>
                <c:pt idx="10">
                  <c:v>0.99957093966680322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72-4331-A0D5-3D12FAF5DC77}"/>
            </c:ext>
          </c:extLst>
        </c:ser>
        <c:ser>
          <c:idx val="2"/>
          <c:order val="2"/>
          <c:tx>
            <c:v>0.5</c:v>
          </c:tx>
          <c:spPr>
            <a:ln w="31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正規分布＿ロジ分布!$B$26:$B$27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正規分布＿ロジ分布!$D$26:$D$27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F5-45B2-A8FD-518CEF66F275}"/>
            </c:ext>
          </c:extLst>
        </c:ser>
        <c:ser>
          <c:idx val="3"/>
          <c:order val="3"/>
          <c:tx>
            <c:v>5</c:v>
          </c:tx>
          <c:spPr>
            <a:ln w="31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正規分布＿ロジ分布!$B$24:$B$25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正規分布＿ロジ分布!$C$24:$C$25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F5-45B2-A8FD-518CEF66F275}"/>
            </c:ext>
          </c:extLst>
        </c:ser>
        <c:ser>
          <c:idx val="4"/>
          <c:order val="4"/>
          <c:tx>
            <c:v>1-F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正規分布＿ロジ分布!$B$10:$B$20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正規分布＿ロジ分布!$E$10:$E$20</c:f>
              <c:numCache>
                <c:formatCode>0.0000_ </c:formatCode>
                <c:ptCount val="11"/>
                <c:pt idx="0">
                  <c:v>0.99957093966680322</c:v>
                </c:pt>
                <c:pt idx="1">
                  <c:v>0.99616961943241022</c:v>
                </c:pt>
                <c:pt idx="2">
                  <c:v>0.97724986805182079</c:v>
                </c:pt>
                <c:pt idx="3">
                  <c:v>0.90878878027413212</c:v>
                </c:pt>
                <c:pt idx="4">
                  <c:v>0.74750746245307709</c:v>
                </c:pt>
                <c:pt idx="5">
                  <c:v>0.5</c:v>
                </c:pt>
                <c:pt idx="6">
                  <c:v>0.25249253754692291</c:v>
                </c:pt>
                <c:pt idx="7">
                  <c:v>9.1211219725867876E-2</c:v>
                </c:pt>
                <c:pt idx="8">
                  <c:v>2.2750131948179209E-2</c:v>
                </c:pt>
                <c:pt idx="9">
                  <c:v>3.8303805675897751E-3</c:v>
                </c:pt>
                <c:pt idx="10">
                  <c:v>4.290603331967846E-4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C6-4EF6-A455-93FDCBBE0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34760"/>
        <c:axId val="627235416"/>
      </c:scatterChart>
      <c:valAx>
        <c:axId val="62723476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5416"/>
        <c:crosses val="autoZero"/>
        <c:crossBetween val="midCat"/>
        <c:majorUnit val="1"/>
      </c:valAx>
      <c:valAx>
        <c:axId val="6272354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確率</a:t>
                </a:r>
                <a:endParaRPr lang="en-US" altLang="ja-JP"/>
              </a:p>
              <a:p>
                <a:pPr>
                  <a:defRPr/>
                </a:pP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476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303122227941257"/>
          <c:y val="3.3800121138703815E-2"/>
          <c:w val="0.72255998598228066"/>
          <c:h val="0.8006381586917020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正規分布＿ロジ分布!$C$9</c:f>
              <c:strCache>
                <c:ptCount val="1"/>
                <c:pt idx="0">
                  <c:v>fNOR(x)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正規分布＿ロジ分布!$L$10:$L$20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正規分布＿ロジ分布!$M$10:$M$20</c:f>
              <c:numCache>
                <c:formatCode>0.0000_ </c:formatCode>
                <c:ptCount val="11"/>
                <c:pt idx="0">
                  <c:v>2.2172482774485063E-2</c:v>
                </c:pt>
                <c:pt idx="1">
                  <c:v>4.0498784127596742E-2</c:v>
                </c:pt>
                <c:pt idx="2">
                  <c:v>6.9995723602337676E-2</c:v>
                </c:pt>
                <c:pt idx="3">
                  <c:v>0.11006067310193579</c:v>
                </c:pt>
                <c:pt idx="4">
                  <c:v>0.14943825993415241</c:v>
                </c:pt>
                <c:pt idx="5">
                  <c:v>0.16666666666666666</c:v>
                </c:pt>
                <c:pt idx="6">
                  <c:v>0.14943825993415238</c:v>
                </c:pt>
                <c:pt idx="7">
                  <c:v>0.1100606731019358</c:v>
                </c:pt>
                <c:pt idx="8">
                  <c:v>6.9995723602337662E-2</c:v>
                </c:pt>
                <c:pt idx="9">
                  <c:v>4.0498784127596735E-2</c:v>
                </c:pt>
                <c:pt idx="10">
                  <c:v>2.217248277448507E-2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72-4331-A0D5-3D12FAF5DC77}"/>
            </c:ext>
          </c:extLst>
        </c:ser>
        <c:ser>
          <c:idx val="1"/>
          <c:order val="1"/>
          <c:tx>
            <c:strRef>
              <c:f>正規分布＿ロジ分布!$D$9</c:f>
              <c:strCache>
                <c:ptCount val="1"/>
                <c:pt idx="0">
                  <c:v>FNOR(x)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正規分布＿ロジ分布!$L$10:$L$20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正規分布＿ロジ分布!$N$10:$N$20</c:f>
              <c:numCache>
                <c:formatCode>0.0000_ </c:formatCode>
                <c:ptCount val="11"/>
                <c:pt idx="0">
                  <c:v>3.4445195666211167E-2</c:v>
                </c:pt>
                <c:pt idx="1">
                  <c:v>6.4969169128664073E-2</c:v>
                </c:pt>
                <c:pt idx="2">
                  <c:v>0.11920292202211755</c:v>
                </c:pt>
                <c:pt idx="3">
                  <c:v>0.20860852732604496</c:v>
                </c:pt>
                <c:pt idx="4">
                  <c:v>0.33924363123418283</c:v>
                </c:pt>
                <c:pt idx="5">
                  <c:v>0.5</c:v>
                </c:pt>
                <c:pt idx="6">
                  <c:v>0.66075636876581723</c:v>
                </c:pt>
                <c:pt idx="7">
                  <c:v>0.79139147267395504</c:v>
                </c:pt>
                <c:pt idx="8">
                  <c:v>0.88079707797788231</c:v>
                </c:pt>
                <c:pt idx="9">
                  <c:v>0.93503083087133598</c:v>
                </c:pt>
                <c:pt idx="10">
                  <c:v>0.96555480433378893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72-4331-A0D5-3D12FAF5DC77}"/>
            </c:ext>
          </c:extLst>
        </c:ser>
        <c:ser>
          <c:idx val="2"/>
          <c:order val="2"/>
          <c:tx>
            <c:v>0.5</c:v>
          </c:tx>
          <c:spPr>
            <a:ln w="31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正規分布＿ロジ分布!$L$26:$L$27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正規分布＿ロジ分布!$N$26:$N$27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A24-45DB-B752-64354EF96F59}"/>
            </c:ext>
          </c:extLst>
        </c:ser>
        <c:ser>
          <c:idx val="3"/>
          <c:order val="3"/>
          <c:tx>
            <c:v>5</c:v>
          </c:tx>
          <c:spPr>
            <a:ln w="31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正規分布＿ロジ分布!$L$24:$L$25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正規分布＿ロジ分布!$M$24:$M$25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A24-45DB-B752-64354EF96F59}"/>
            </c:ext>
          </c:extLst>
        </c:ser>
        <c:ser>
          <c:idx val="4"/>
          <c:order val="4"/>
          <c:tx>
            <c:v>f2</c:v>
          </c:tx>
          <c:spPr>
            <a:ln w="19050" cap="rnd">
              <a:solidFill>
                <a:schemeClr val="accent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正規分布＿ロジ分布!$L$10:$L$20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正規分布＿ロジ分布!$P$10:$P$20</c:f>
              <c:numCache>
                <c:formatCode>0.0000_ </c:formatCode>
                <c:ptCount val="11"/>
                <c:pt idx="0">
                  <c:v>2.8483048001199558E-3</c:v>
                </c:pt>
                <c:pt idx="1">
                  <c:v>9.4396251271844506E-3</c:v>
                </c:pt>
                <c:pt idx="2">
                  <c:v>3.049374735162522E-2</c:v>
                </c:pt>
                <c:pt idx="3">
                  <c:v>9.0796775596016857E-2</c:v>
                </c:pt>
                <c:pt idx="4">
                  <c:v>0.2140503966344709</c:v>
                </c:pt>
                <c:pt idx="5">
                  <c:v>0.30231573855734928</c:v>
                </c:pt>
                <c:pt idx="6">
                  <c:v>0.21405039663447092</c:v>
                </c:pt>
                <c:pt idx="7">
                  <c:v>9.0796775596016843E-2</c:v>
                </c:pt>
                <c:pt idx="8">
                  <c:v>3.0493747351625231E-2</c:v>
                </c:pt>
                <c:pt idx="9">
                  <c:v>9.4396251271844523E-3</c:v>
                </c:pt>
                <c:pt idx="10">
                  <c:v>2.8483048001199554E-3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A24-45DB-B752-64354EF96F59}"/>
            </c:ext>
          </c:extLst>
        </c:ser>
        <c:ser>
          <c:idx val="5"/>
          <c:order val="5"/>
          <c:tx>
            <c:v>F2</c:v>
          </c:tx>
          <c:spPr>
            <a:ln w="19050" cap="rnd">
              <a:solidFill>
                <a:schemeClr val="accent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正規分布＿ロジ分布!$L$10:$L$20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正規分布＿ロジ分布!$Q$10:$Q$20</c:f>
              <c:numCache>
                <c:formatCode>0.0000_ </c:formatCode>
                <c:ptCount val="11"/>
                <c:pt idx="0">
                  <c:v>2.3609798804551116E-3</c:v>
                </c:pt>
                <c:pt idx="1">
                  <c:v>7.8680034776494878E-3</c:v>
                </c:pt>
                <c:pt idx="2">
                  <c:v>2.5886937927699021E-2</c:v>
                </c:pt>
                <c:pt idx="3">
                  <c:v>8.1770868517180087E-2</c:v>
                </c:pt>
                <c:pt idx="4">
                  <c:v>0.22983148869062425</c:v>
                </c:pt>
                <c:pt idx="5">
                  <c:v>0.5</c:v>
                </c:pt>
                <c:pt idx="6">
                  <c:v>0.7701685113093758</c:v>
                </c:pt>
                <c:pt idx="7">
                  <c:v>0.91822913148281993</c:v>
                </c:pt>
                <c:pt idx="8">
                  <c:v>0.97411306207230108</c:v>
                </c:pt>
                <c:pt idx="9">
                  <c:v>0.9921319965223504</c:v>
                </c:pt>
                <c:pt idx="10">
                  <c:v>0.99763902011954486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A24-45DB-B752-64354EF96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34760"/>
        <c:axId val="627235416"/>
      </c:scatterChart>
      <c:valAx>
        <c:axId val="62723476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5416"/>
        <c:crosses val="autoZero"/>
        <c:crossBetween val="midCat"/>
        <c:majorUnit val="1"/>
      </c:valAx>
      <c:valAx>
        <c:axId val="6272354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確率</a:t>
                </a:r>
                <a:endParaRPr lang="en-US" altLang="ja-JP" sz="1000" b="0" i="0" u="none" strike="noStrike" baseline="0">
                  <a:effectLst/>
                </a:endParaRPr>
              </a:p>
              <a:p>
                <a:pPr>
                  <a:defRPr/>
                </a:pP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476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26144904670057"/>
          <c:y val="3.4009409814485261E-2"/>
          <c:w val="0.72315243164042731"/>
          <c:h val="0.7857102459715755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ヒルの式!$C$8</c:f>
              <c:strCache>
                <c:ptCount val="1"/>
                <c:pt idx="0">
                  <c:v>V1</c:v>
                </c:pt>
              </c:strCache>
            </c:strRef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ヒルの式!$B$9:$B$20</c:f>
              <c:numCache>
                <c:formatCode>0.000_ </c:formatCode>
                <c:ptCount val="12"/>
                <c:pt idx="0">
                  <c:v>1E-3</c:v>
                </c:pt>
                <c:pt idx="1">
                  <c:v>0.125</c:v>
                </c:pt>
                <c:pt idx="2">
                  <c:v>0.25</c:v>
                </c:pt>
                <c:pt idx="3" formatCode="0.00_ ">
                  <c:v>0.5</c:v>
                </c:pt>
                <c:pt idx="4" formatCode="0.0_ ">
                  <c:v>1</c:v>
                </c:pt>
                <c:pt idx="5" formatCode="0.0_ ">
                  <c:v>2</c:v>
                </c:pt>
                <c:pt idx="6" formatCode="0.0_ ">
                  <c:v>4</c:v>
                </c:pt>
                <c:pt idx="7" formatCode="0.0_ ">
                  <c:v>8</c:v>
                </c:pt>
                <c:pt idx="8" formatCode="0.0_ ">
                  <c:v>16</c:v>
                </c:pt>
                <c:pt idx="9" formatCode="0.0_ ">
                  <c:v>32</c:v>
                </c:pt>
                <c:pt idx="10" formatCode="0.0_ ">
                  <c:v>64</c:v>
                </c:pt>
                <c:pt idx="11" formatCode="0.0_ ">
                  <c:v>128</c:v>
                </c:pt>
              </c:numCache>
            </c:numRef>
          </c:xVal>
          <c:yVal>
            <c:numRef>
              <c:f>ヒルの式!$C$9:$C$20</c:f>
              <c:numCache>
                <c:formatCode>0.000_ </c:formatCode>
                <c:ptCount val="12"/>
                <c:pt idx="0">
                  <c:v>0.27889849217305357</c:v>
                </c:pt>
                <c:pt idx="1">
                  <c:v>2.7305411899162864</c:v>
                </c:pt>
                <c:pt idx="2">
                  <c:v>3.654879952631136</c:v>
                </c:pt>
                <c:pt idx="3">
                  <c:v>4.8050614670408427</c:v>
                </c:pt>
                <c:pt idx="4">
                  <c:v>6.1803398874989481</c:v>
                </c:pt>
                <c:pt idx="5">
                  <c:v>7.7485177344558629</c:v>
                </c:pt>
                <c:pt idx="6">
                  <c:v>9.4427190999915869</c:v>
                </c:pt>
                <c:pt idx="7">
                  <c:v>11.169631197754944</c:v>
                </c:pt>
                <c:pt idx="8">
                  <c:v>12.828596527274257</c:v>
                </c:pt>
                <c:pt idx="9">
                  <c:v>14.333992118019616</c:v>
                </c:pt>
                <c:pt idx="10">
                  <c:v>15.631002094915825</c:v>
                </c:pt>
                <c:pt idx="11">
                  <c:v>16.699476214415117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4A0-4432-8D23-9D8FB50468D2}"/>
            </c:ext>
          </c:extLst>
        </c:ser>
        <c:ser>
          <c:idx val="0"/>
          <c:order val="1"/>
          <c:tx>
            <c:v>V2</c:v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ヒルの式!$B$9:$B$20</c:f>
              <c:numCache>
                <c:formatCode>0.000_ </c:formatCode>
                <c:ptCount val="12"/>
                <c:pt idx="0">
                  <c:v>1E-3</c:v>
                </c:pt>
                <c:pt idx="1">
                  <c:v>0.125</c:v>
                </c:pt>
                <c:pt idx="2">
                  <c:v>0.25</c:v>
                </c:pt>
                <c:pt idx="3" formatCode="0.00_ ">
                  <c:v>0.5</c:v>
                </c:pt>
                <c:pt idx="4" formatCode="0.0_ ">
                  <c:v>1</c:v>
                </c:pt>
                <c:pt idx="5" formatCode="0.0_ ">
                  <c:v>2</c:v>
                </c:pt>
                <c:pt idx="6" formatCode="0.0_ ">
                  <c:v>4</c:v>
                </c:pt>
                <c:pt idx="7" formatCode="0.0_ ">
                  <c:v>8</c:v>
                </c:pt>
                <c:pt idx="8" formatCode="0.0_ ">
                  <c:v>16</c:v>
                </c:pt>
                <c:pt idx="9" formatCode="0.0_ ">
                  <c:v>32</c:v>
                </c:pt>
                <c:pt idx="10" formatCode="0.0_ ">
                  <c:v>64</c:v>
                </c:pt>
                <c:pt idx="11" formatCode="0.0_ ">
                  <c:v>128</c:v>
                </c:pt>
              </c:numCache>
            </c:numRef>
          </c:xVal>
          <c:yVal>
            <c:numRef>
              <c:f>ヒルの式!$D$9:$D$20</c:f>
              <c:numCache>
                <c:formatCode>0.000_ </c:formatCode>
                <c:ptCount val="12"/>
                <c:pt idx="0">
                  <c:v>3.9992001599680064E-3</c:v>
                </c:pt>
                <c:pt idx="1">
                  <c:v>0.48780487804878048</c:v>
                </c:pt>
                <c:pt idx="2">
                  <c:v>0.95238095238095233</c:v>
                </c:pt>
                <c:pt idx="3">
                  <c:v>1.8181818181818181</c:v>
                </c:pt>
                <c:pt idx="4">
                  <c:v>3.3333333333333335</c:v>
                </c:pt>
                <c:pt idx="5">
                  <c:v>5.7142857142857144</c:v>
                </c:pt>
                <c:pt idx="6">
                  <c:v>8.8888888888888893</c:v>
                </c:pt>
                <c:pt idx="7">
                  <c:v>12.307692307692308</c:v>
                </c:pt>
                <c:pt idx="8">
                  <c:v>15.238095238095237</c:v>
                </c:pt>
                <c:pt idx="9">
                  <c:v>17.297297297297298</c:v>
                </c:pt>
                <c:pt idx="10">
                  <c:v>18.55072463768116</c:v>
                </c:pt>
                <c:pt idx="11">
                  <c:v>19.248120300751879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4A0-4432-8D23-9D8FB50468D2}"/>
            </c:ext>
          </c:extLst>
        </c:ser>
        <c:ser>
          <c:idx val="2"/>
          <c:order val="2"/>
          <c:tx>
            <c:v>V3</c:v>
          </c:tx>
          <c:spPr>
            <a:ln w="158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ヒルの式!$B$9:$B$20</c:f>
              <c:numCache>
                <c:formatCode>0.000_ </c:formatCode>
                <c:ptCount val="12"/>
                <c:pt idx="0">
                  <c:v>1E-3</c:v>
                </c:pt>
                <c:pt idx="1">
                  <c:v>0.125</c:v>
                </c:pt>
                <c:pt idx="2">
                  <c:v>0.25</c:v>
                </c:pt>
                <c:pt idx="3" formatCode="0.00_ ">
                  <c:v>0.5</c:v>
                </c:pt>
                <c:pt idx="4" formatCode="0.0_ ">
                  <c:v>1</c:v>
                </c:pt>
                <c:pt idx="5" formatCode="0.0_ ">
                  <c:v>2</c:v>
                </c:pt>
                <c:pt idx="6" formatCode="0.0_ ">
                  <c:v>4</c:v>
                </c:pt>
                <c:pt idx="7" formatCode="0.0_ ">
                  <c:v>8</c:v>
                </c:pt>
                <c:pt idx="8" formatCode="0.0_ ">
                  <c:v>16</c:v>
                </c:pt>
                <c:pt idx="9" formatCode="0.0_ ">
                  <c:v>32</c:v>
                </c:pt>
                <c:pt idx="10" formatCode="0.0_ ">
                  <c:v>64</c:v>
                </c:pt>
                <c:pt idx="11" formatCode="0.0_ ">
                  <c:v>128</c:v>
                </c:pt>
              </c:numCache>
            </c:numRef>
          </c:xVal>
          <c:yVal>
            <c:numRef>
              <c:f>ヒルの式!$E$9:$E$20</c:f>
              <c:numCache>
                <c:formatCode>0.000_ </c:formatCode>
                <c:ptCount val="12"/>
                <c:pt idx="0">
                  <c:v>7.9999996800000122E-7</c:v>
                </c:pt>
                <c:pt idx="1">
                  <c:v>1.2492192379762648E-2</c:v>
                </c:pt>
                <c:pt idx="2">
                  <c:v>4.9875311720698257E-2</c:v>
                </c:pt>
                <c:pt idx="3">
                  <c:v>0.19801980198019803</c:v>
                </c:pt>
                <c:pt idx="4">
                  <c:v>0.76923076923076927</c:v>
                </c:pt>
                <c:pt idx="5">
                  <c:v>2.7586206896551726</c:v>
                </c:pt>
                <c:pt idx="6">
                  <c:v>7.8048780487804876</c:v>
                </c:pt>
                <c:pt idx="7">
                  <c:v>14.382022471910112</c:v>
                </c:pt>
                <c:pt idx="8">
                  <c:v>18.22064056939502</c:v>
                </c:pt>
                <c:pt idx="9">
                  <c:v>19.523355576739753</c:v>
                </c:pt>
                <c:pt idx="10">
                  <c:v>19.878670225673382</c:v>
                </c:pt>
                <c:pt idx="11">
                  <c:v>19.969528917057712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4A0-4432-8D23-9D8FB50468D2}"/>
            </c:ext>
          </c:extLst>
        </c:ser>
        <c:ser>
          <c:idx val="3"/>
          <c:order val="3"/>
          <c:tx>
            <c:v>V5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ヒルの式!$F$23:$F$24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ヒルの式!$G$23:$G$24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34-482E-97B9-F972A8080343}"/>
            </c:ext>
          </c:extLst>
        </c:ser>
        <c:ser>
          <c:idx val="4"/>
          <c:order val="4"/>
          <c:tx>
            <c:v>S5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ヒルの式!$F$26:$F$27</c:f>
              <c:numCache>
                <c:formatCode>General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xVal>
          <c:yVal>
            <c:numRef>
              <c:f>ヒルの式!$G$26:$G$27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C34-482E-97B9-F972A8080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34760"/>
        <c:axId val="627235416"/>
      </c:scatterChart>
      <c:valAx>
        <c:axId val="627234760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0"/>
                  <a:t>[</a:t>
                </a:r>
                <a:r>
                  <a:rPr lang="en-US" altLang="ja-JP" i="1"/>
                  <a:t>S</a:t>
                </a:r>
                <a:r>
                  <a:rPr lang="en-US" altLang="ja-JP" i="0"/>
                  <a:t>]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5416"/>
        <c:crosses val="autoZero"/>
        <c:crossBetween val="midCat"/>
        <c:majorUnit val="5"/>
      </c:valAx>
      <c:valAx>
        <c:axId val="62723541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b="0" i="1" baseline="0"/>
                  <a:t>V</a:t>
                </a:r>
                <a:endParaRPr lang="ja-JP" altLang="en-US" b="0" i="1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4760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23053663730848"/>
          <c:y val="3.4009409814485261E-2"/>
          <c:w val="0.71475998661416706"/>
          <c:h val="0.7980941469003681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ヒルの式!$C$8</c:f>
              <c:strCache>
                <c:ptCount val="1"/>
                <c:pt idx="0">
                  <c:v>V1</c:v>
                </c:pt>
              </c:strCache>
            </c:strRef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ヒルの式!$B$9:$B$20</c:f>
              <c:numCache>
                <c:formatCode>0.000_ </c:formatCode>
                <c:ptCount val="12"/>
                <c:pt idx="0">
                  <c:v>1E-3</c:v>
                </c:pt>
                <c:pt idx="1">
                  <c:v>0.125</c:v>
                </c:pt>
                <c:pt idx="2">
                  <c:v>0.25</c:v>
                </c:pt>
                <c:pt idx="3" formatCode="0.00_ ">
                  <c:v>0.5</c:v>
                </c:pt>
                <c:pt idx="4" formatCode="0.0_ ">
                  <c:v>1</c:v>
                </c:pt>
                <c:pt idx="5" formatCode="0.0_ ">
                  <c:v>2</c:v>
                </c:pt>
                <c:pt idx="6" formatCode="0.0_ ">
                  <c:v>4</c:v>
                </c:pt>
                <c:pt idx="7" formatCode="0.0_ ">
                  <c:v>8</c:v>
                </c:pt>
                <c:pt idx="8" formatCode="0.0_ ">
                  <c:v>16</c:v>
                </c:pt>
                <c:pt idx="9" formatCode="0.0_ ">
                  <c:v>32</c:v>
                </c:pt>
                <c:pt idx="10" formatCode="0.0_ ">
                  <c:v>64</c:v>
                </c:pt>
                <c:pt idx="11" formatCode="0.0_ ">
                  <c:v>128</c:v>
                </c:pt>
              </c:numCache>
            </c:numRef>
          </c:xVal>
          <c:yVal>
            <c:numRef>
              <c:f>ヒルの式!$C$9:$C$20</c:f>
              <c:numCache>
                <c:formatCode>0.000_ </c:formatCode>
                <c:ptCount val="12"/>
                <c:pt idx="0">
                  <c:v>0.27889849217305357</c:v>
                </c:pt>
                <c:pt idx="1">
                  <c:v>2.7305411899162864</c:v>
                </c:pt>
                <c:pt idx="2">
                  <c:v>3.654879952631136</c:v>
                </c:pt>
                <c:pt idx="3">
                  <c:v>4.8050614670408427</c:v>
                </c:pt>
                <c:pt idx="4">
                  <c:v>6.1803398874989481</c:v>
                </c:pt>
                <c:pt idx="5">
                  <c:v>7.7485177344558629</c:v>
                </c:pt>
                <c:pt idx="6">
                  <c:v>9.4427190999915869</c:v>
                </c:pt>
                <c:pt idx="7">
                  <c:v>11.169631197754944</c:v>
                </c:pt>
                <c:pt idx="8">
                  <c:v>12.828596527274257</c:v>
                </c:pt>
                <c:pt idx="9">
                  <c:v>14.333992118019616</c:v>
                </c:pt>
                <c:pt idx="10">
                  <c:v>15.631002094915825</c:v>
                </c:pt>
                <c:pt idx="11">
                  <c:v>16.699476214415117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4A0-4432-8D23-9D8FB50468D2}"/>
            </c:ext>
          </c:extLst>
        </c:ser>
        <c:ser>
          <c:idx val="0"/>
          <c:order val="1"/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ヒルの式!$B$9:$B$20</c:f>
              <c:numCache>
                <c:formatCode>0.000_ </c:formatCode>
                <c:ptCount val="12"/>
                <c:pt idx="0">
                  <c:v>1E-3</c:v>
                </c:pt>
                <c:pt idx="1">
                  <c:v>0.125</c:v>
                </c:pt>
                <c:pt idx="2">
                  <c:v>0.25</c:v>
                </c:pt>
                <c:pt idx="3" formatCode="0.00_ ">
                  <c:v>0.5</c:v>
                </c:pt>
                <c:pt idx="4" formatCode="0.0_ ">
                  <c:v>1</c:v>
                </c:pt>
                <c:pt idx="5" formatCode="0.0_ ">
                  <c:v>2</c:v>
                </c:pt>
                <c:pt idx="6" formatCode="0.0_ ">
                  <c:v>4</c:v>
                </c:pt>
                <c:pt idx="7" formatCode="0.0_ ">
                  <c:v>8</c:v>
                </c:pt>
                <c:pt idx="8" formatCode="0.0_ ">
                  <c:v>16</c:v>
                </c:pt>
                <c:pt idx="9" formatCode="0.0_ ">
                  <c:v>32</c:v>
                </c:pt>
                <c:pt idx="10" formatCode="0.0_ ">
                  <c:v>64</c:v>
                </c:pt>
                <c:pt idx="11" formatCode="0.0_ ">
                  <c:v>128</c:v>
                </c:pt>
              </c:numCache>
            </c:numRef>
          </c:xVal>
          <c:yVal>
            <c:numRef>
              <c:f>ヒルの式!$D$9:$D$20</c:f>
              <c:numCache>
                <c:formatCode>0.000_ </c:formatCode>
                <c:ptCount val="12"/>
                <c:pt idx="0">
                  <c:v>3.9992001599680064E-3</c:v>
                </c:pt>
                <c:pt idx="1">
                  <c:v>0.48780487804878048</c:v>
                </c:pt>
                <c:pt idx="2">
                  <c:v>0.95238095238095233</c:v>
                </c:pt>
                <c:pt idx="3">
                  <c:v>1.8181818181818181</c:v>
                </c:pt>
                <c:pt idx="4">
                  <c:v>3.3333333333333335</c:v>
                </c:pt>
                <c:pt idx="5">
                  <c:v>5.7142857142857144</c:v>
                </c:pt>
                <c:pt idx="6">
                  <c:v>8.8888888888888893</c:v>
                </c:pt>
                <c:pt idx="7">
                  <c:v>12.307692307692308</c:v>
                </c:pt>
                <c:pt idx="8">
                  <c:v>15.238095238095237</c:v>
                </c:pt>
                <c:pt idx="9">
                  <c:v>17.297297297297298</c:v>
                </c:pt>
                <c:pt idx="10">
                  <c:v>18.55072463768116</c:v>
                </c:pt>
                <c:pt idx="11">
                  <c:v>19.248120300751879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4A0-4432-8D23-9D8FB50468D2}"/>
            </c:ext>
          </c:extLst>
        </c:ser>
        <c:ser>
          <c:idx val="2"/>
          <c:order val="2"/>
          <c:spPr>
            <a:ln w="158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ヒルの式!$B$9:$B$20</c:f>
              <c:numCache>
                <c:formatCode>0.000_ </c:formatCode>
                <c:ptCount val="12"/>
                <c:pt idx="0">
                  <c:v>1E-3</c:v>
                </c:pt>
                <c:pt idx="1">
                  <c:v>0.125</c:v>
                </c:pt>
                <c:pt idx="2">
                  <c:v>0.25</c:v>
                </c:pt>
                <c:pt idx="3" formatCode="0.00_ ">
                  <c:v>0.5</c:v>
                </c:pt>
                <c:pt idx="4" formatCode="0.0_ ">
                  <c:v>1</c:v>
                </c:pt>
                <c:pt idx="5" formatCode="0.0_ ">
                  <c:v>2</c:v>
                </c:pt>
                <c:pt idx="6" formatCode="0.0_ ">
                  <c:v>4</c:v>
                </c:pt>
                <c:pt idx="7" formatCode="0.0_ ">
                  <c:v>8</c:v>
                </c:pt>
                <c:pt idx="8" formatCode="0.0_ ">
                  <c:v>16</c:v>
                </c:pt>
                <c:pt idx="9" formatCode="0.0_ ">
                  <c:v>32</c:v>
                </c:pt>
                <c:pt idx="10" formatCode="0.0_ ">
                  <c:v>64</c:v>
                </c:pt>
                <c:pt idx="11" formatCode="0.0_ ">
                  <c:v>128</c:v>
                </c:pt>
              </c:numCache>
            </c:numRef>
          </c:xVal>
          <c:yVal>
            <c:numRef>
              <c:f>ヒルの式!$E$9:$E$20</c:f>
              <c:numCache>
                <c:formatCode>0.000_ </c:formatCode>
                <c:ptCount val="12"/>
                <c:pt idx="0">
                  <c:v>7.9999996800000122E-7</c:v>
                </c:pt>
                <c:pt idx="1">
                  <c:v>1.2492192379762648E-2</c:v>
                </c:pt>
                <c:pt idx="2">
                  <c:v>4.9875311720698257E-2</c:v>
                </c:pt>
                <c:pt idx="3">
                  <c:v>0.19801980198019803</c:v>
                </c:pt>
                <c:pt idx="4">
                  <c:v>0.76923076923076927</c:v>
                </c:pt>
                <c:pt idx="5">
                  <c:v>2.7586206896551726</c:v>
                </c:pt>
                <c:pt idx="6">
                  <c:v>7.8048780487804876</c:v>
                </c:pt>
                <c:pt idx="7">
                  <c:v>14.382022471910112</c:v>
                </c:pt>
                <c:pt idx="8">
                  <c:v>18.22064056939502</c:v>
                </c:pt>
                <c:pt idx="9">
                  <c:v>19.523355576739753</c:v>
                </c:pt>
                <c:pt idx="10">
                  <c:v>19.878670225673382</c:v>
                </c:pt>
                <c:pt idx="11">
                  <c:v>19.969528917057712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4A0-4432-8D23-9D8FB50468D2}"/>
            </c:ext>
          </c:extLst>
        </c:ser>
        <c:ser>
          <c:idx val="3"/>
          <c:order val="3"/>
          <c:tx>
            <c:v>V5+ヒル式!$C$22:$C$23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ヒルの式!$F$23:$F$24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ヒルの式!$H$23:$H$24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8A-44ED-9067-C6A9B8EC2CA9}"/>
            </c:ext>
          </c:extLst>
        </c:ser>
        <c:ser>
          <c:idx val="4"/>
          <c:order val="4"/>
          <c:tx>
            <c:v>S5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ヒルの式!$H$26:$H$27</c:f>
              <c:numCache>
                <c:formatCode>General</c:formatCode>
                <c:ptCount val="2"/>
                <c:pt idx="0">
                  <c:v>0.1</c:v>
                </c:pt>
                <c:pt idx="1">
                  <c:v>100</c:v>
                </c:pt>
              </c:numCache>
            </c:numRef>
          </c:xVal>
          <c:yVal>
            <c:numRef>
              <c:f>ヒルの式!$G$26:$G$27</c:f>
              <c:numCache>
                <c:formatCode>General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18A-44ED-9067-C6A9B8EC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34760"/>
        <c:axId val="627235416"/>
      </c:scatterChart>
      <c:valAx>
        <c:axId val="627234760"/>
        <c:scaling>
          <c:logBase val="10"/>
          <c:orientation val="minMax"/>
          <c:max val="100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0"/>
                  <a:t>[</a:t>
                </a:r>
                <a:r>
                  <a:rPr lang="en-US" altLang="ja-JP" i="1"/>
                  <a:t>S</a:t>
                </a:r>
                <a:r>
                  <a:rPr lang="en-US" altLang="ja-JP" i="0"/>
                  <a:t>]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5416"/>
        <c:crosses val="autoZero"/>
        <c:crossBetween val="midCat"/>
        <c:majorUnit val="10"/>
      </c:valAx>
      <c:valAx>
        <c:axId val="62723541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b="0" i="1" baseline="0"/>
                  <a:t>V</a:t>
                </a:r>
                <a:endParaRPr lang="ja-JP" altLang="en-US" b="0" i="1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4760"/>
        <c:crossesAt val="0.1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28424595780489"/>
          <c:y val="4.7955279628507978E-2"/>
          <c:w val="0.69401358417984005"/>
          <c:h val="0.78833030486573796"/>
        </c:manualLayout>
      </c:layout>
      <c:scatterChart>
        <c:scatterStyle val="smoothMarker"/>
        <c:varyColors val="0"/>
        <c:ser>
          <c:idx val="1"/>
          <c:order val="0"/>
          <c:tx>
            <c:v>FG1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ゴン式!$B$9:$B$19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ゴン式!$E$9:$E$19</c:f>
              <c:numCache>
                <c:formatCode>0.000_ </c:formatCode>
                <c:ptCount val="11"/>
                <c:pt idx="0">
                  <c:v>6.6991544329583557E-13</c:v>
                </c:pt>
                <c:pt idx="1">
                  <c:v>5.6191452175052129E-7</c:v>
                </c:pt>
                <c:pt idx="2">
                  <c:v>6.1797898933109343E-4</c:v>
                </c:pt>
                <c:pt idx="3">
                  <c:v>2.2512875371981805E-2</c:v>
                </c:pt>
                <c:pt idx="4">
                  <c:v>0.14259682432584145</c:v>
                </c:pt>
                <c:pt idx="5">
                  <c:v>0.36787944117144233</c:v>
                </c:pt>
                <c:pt idx="6">
                  <c:v>0.59844711585507249</c:v>
                </c:pt>
                <c:pt idx="7">
                  <c:v>0.7682829892525026</c:v>
                </c:pt>
                <c:pt idx="8">
                  <c:v>0.87342301849311665</c:v>
                </c:pt>
                <c:pt idx="9">
                  <c:v>0.93287557120679887</c:v>
                </c:pt>
                <c:pt idx="10">
                  <c:v>0.96495482390302589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6BC-46EC-81ED-4A53B11451E6}"/>
            </c:ext>
          </c:extLst>
        </c:ser>
        <c:ser>
          <c:idx val="0"/>
          <c:order val="1"/>
          <c:tx>
            <c:v>fg1</c:v>
          </c:tx>
          <c:spPr>
            <a:ln w="1270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ゴン式!$B$9:$B$19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ゴン式!$D$9:$D$19</c:f>
              <c:numCache>
                <c:formatCode>0.000_ </c:formatCode>
                <c:ptCount val="11"/>
                <c:pt idx="0">
                  <c:v>1.2519212278346039E-11</c:v>
                </c:pt>
                <c:pt idx="1">
                  <c:v>5.3913510997865204E-6</c:v>
                </c:pt>
                <c:pt idx="2">
                  <c:v>3.04418761341861E-3</c:v>
                </c:pt>
                <c:pt idx="3">
                  <c:v>5.6937581677127314E-2</c:v>
                </c:pt>
                <c:pt idx="4">
                  <c:v>0.18516045925715657</c:v>
                </c:pt>
                <c:pt idx="5">
                  <c:v>0.24525296078096154</c:v>
                </c:pt>
                <c:pt idx="6">
                  <c:v>0.20483532941045007</c:v>
                </c:pt>
                <c:pt idx="7">
                  <c:v>0.13501146481997023</c:v>
                </c:pt>
                <c:pt idx="8">
                  <c:v>7.8803301062095432E-2</c:v>
                </c:pt>
                <c:pt idx="9">
                  <c:v>4.3212942832593824E-2</c:v>
                </c:pt>
                <c:pt idx="10">
                  <c:v>2.2949194645543767E-2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6BC-46EC-81ED-4A53B11451E6}"/>
            </c:ext>
          </c:extLst>
        </c:ser>
        <c:ser>
          <c:idx val="5"/>
          <c:order val="2"/>
          <c:tx>
            <c:v>FG2</c:v>
          </c:tx>
          <c:spPr>
            <a:ln w="19050" cap="rnd">
              <a:solidFill>
                <a:schemeClr val="accent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ゴン式!$B$9:$B$19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ゴン式!$I$9:$I$19</c:f>
              <c:numCache>
                <c:formatCode>0.000_ </c:formatCode>
                <c:ptCount val="11"/>
                <c:pt idx="0">
                  <c:v>3.5073891964646352E-65</c:v>
                </c:pt>
                <c:pt idx="1">
                  <c:v>1.9423376049564073E-24</c:v>
                </c:pt>
                <c:pt idx="2">
                  <c:v>1.8921786948382924E-9</c:v>
                </c:pt>
                <c:pt idx="3">
                  <c:v>6.1797898933109343E-4</c:v>
                </c:pt>
                <c:pt idx="4">
                  <c:v>6.5988035845312543E-2</c:v>
                </c:pt>
                <c:pt idx="5">
                  <c:v>0.36787944117144233</c:v>
                </c:pt>
                <c:pt idx="6">
                  <c:v>0.69220062755534639</c:v>
                </c:pt>
                <c:pt idx="7">
                  <c:v>0.87342301849311665</c:v>
                </c:pt>
                <c:pt idx="8">
                  <c:v>0.95143199290045344</c:v>
                </c:pt>
                <c:pt idx="9">
                  <c:v>0.98185107306166652</c:v>
                </c:pt>
                <c:pt idx="10">
                  <c:v>0.99328470206784147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6BC-46EC-81ED-4A53B11451E6}"/>
            </c:ext>
          </c:extLst>
        </c:ser>
        <c:ser>
          <c:idx val="6"/>
          <c:order val="3"/>
          <c:tx>
            <c:v>fg2</c:v>
          </c:tx>
          <c:spPr>
            <a:ln w="19050" cap="rnd">
              <a:solidFill>
                <a:schemeClr val="accent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ゴン式!$B$9:$B$19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ゴン式!$H$9:$H$19</c:f>
              <c:numCache>
                <c:formatCode>0.000_ </c:formatCode>
                <c:ptCount val="11"/>
                <c:pt idx="0">
                  <c:v>5.2054271084956425E-63</c:v>
                </c:pt>
                <c:pt idx="1">
                  <c:v>1.0604803997042797E-22</c:v>
                </c:pt>
                <c:pt idx="2">
                  <c:v>3.8005425040443575E-8</c:v>
                </c:pt>
                <c:pt idx="3">
                  <c:v>4.5662814201279153E-3</c:v>
                </c:pt>
                <c:pt idx="4">
                  <c:v>0.1793740787340172</c:v>
                </c:pt>
                <c:pt idx="5">
                  <c:v>0.36787944117144233</c:v>
                </c:pt>
                <c:pt idx="6">
                  <c:v>0.25464638004358253</c:v>
                </c:pt>
                <c:pt idx="7">
                  <c:v>0.11820495159314316</c:v>
                </c:pt>
                <c:pt idx="8">
                  <c:v>4.7369009677907921E-2</c:v>
                </c:pt>
                <c:pt idx="9">
                  <c:v>1.7983229696713642E-2</c:v>
                </c:pt>
                <c:pt idx="10">
                  <c:v>6.6926996775355145E-3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6BC-46EC-81ED-4A53B11451E6}"/>
            </c:ext>
          </c:extLst>
        </c:ser>
        <c:ser>
          <c:idx val="2"/>
          <c:order val="4"/>
          <c:tx>
            <c:v>0.377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ゴン式!$B$24:$B$25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ゴン式!$D$24:$D$25</c:f>
              <c:numCache>
                <c:formatCode>General</c:formatCode>
                <c:ptCount val="2"/>
                <c:pt idx="0">
                  <c:v>0.36799999999999999</c:v>
                </c:pt>
                <c:pt idx="1">
                  <c:v>0.36799999999999999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06BC-46EC-81ED-4A53B11451E6}"/>
            </c:ext>
          </c:extLst>
        </c:ser>
        <c:ser>
          <c:idx val="3"/>
          <c:order val="5"/>
          <c:tx>
            <c:v>0.5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ゴン式!$B$22:$B$23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ゴン式!$C$22:$C$23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06BC-46EC-81ED-4A53B1145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34760"/>
        <c:axId val="627235416"/>
      </c:scatterChart>
      <c:valAx>
        <c:axId val="62723476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5416"/>
        <c:crosses val="autoZero"/>
        <c:crossBetween val="midCat"/>
        <c:majorUnit val="1"/>
      </c:valAx>
      <c:valAx>
        <c:axId val="62723541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出現率</a:t>
                </a:r>
                <a:endParaRPr lang="en-US" altLang="ja-JP" sz="1000" b="0" i="0" u="none" strike="noStrike" baseline="0">
                  <a:effectLst/>
                </a:endParaRPr>
              </a:p>
              <a:p>
                <a:pPr>
                  <a:defRPr/>
                </a:pP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476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28424595780489"/>
          <c:y val="4.7955279628507978E-2"/>
          <c:w val="0.69401358417984005"/>
          <c:h val="0.78833030486573796"/>
        </c:manualLayout>
      </c:layout>
      <c:scatterChart>
        <c:scatterStyle val="smoothMarker"/>
        <c:varyColors val="0"/>
        <c:ser>
          <c:idx val="1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ワイブル!$B$9:$B$19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ワイブル!$E$9:$E$19</c:f>
              <c:numCache>
                <c:formatCode>0.000_ </c:formatCode>
                <c:ptCount val="11"/>
                <c:pt idx="0">
                  <c:v>3.5045176096974107E-2</c:v>
                </c:pt>
                <c:pt idx="1">
                  <c:v>6.712442879320113E-2</c:v>
                </c:pt>
                <c:pt idx="2">
                  <c:v>0.12657698150688335</c:v>
                </c:pt>
                <c:pt idx="3">
                  <c:v>0.2317170107474974</c:v>
                </c:pt>
                <c:pt idx="4">
                  <c:v>0.40155288414492751</c:v>
                </c:pt>
                <c:pt idx="5">
                  <c:v>0.63212055882855767</c:v>
                </c:pt>
                <c:pt idx="6">
                  <c:v>0.85740317567415858</c:v>
                </c:pt>
                <c:pt idx="7">
                  <c:v>0.97748712462801823</c:v>
                </c:pt>
                <c:pt idx="8">
                  <c:v>0.99938202101066886</c:v>
                </c:pt>
                <c:pt idx="9">
                  <c:v>0.9999994380854782</c:v>
                </c:pt>
                <c:pt idx="10">
                  <c:v>0.99999999999933009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99-4E37-BDE8-BEA81D526926}"/>
            </c:ext>
          </c:extLst>
        </c:ser>
        <c:ser>
          <c:idx val="0"/>
          <c:order val="1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ワイブル!$B$9:$B$19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ワイブル!$D$9:$D$19</c:f>
              <c:numCache>
                <c:formatCode>0.000_ </c:formatCode>
                <c:ptCount val="11"/>
                <c:pt idx="0">
                  <c:v>2.2949194645543767E-2</c:v>
                </c:pt>
                <c:pt idx="1">
                  <c:v>4.3212942832593824E-2</c:v>
                </c:pt>
                <c:pt idx="2">
                  <c:v>7.8803301062095432E-2</c:v>
                </c:pt>
                <c:pt idx="3">
                  <c:v>0.13501146481997023</c:v>
                </c:pt>
                <c:pt idx="4">
                  <c:v>0.20483532941045007</c:v>
                </c:pt>
                <c:pt idx="5">
                  <c:v>0.24525296078096154</c:v>
                </c:pt>
                <c:pt idx="6">
                  <c:v>0.18516045925715657</c:v>
                </c:pt>
                <c:pt idx="7">
                  <c:v>5.6937581677127314E-2</c:v>
                </c:pt>
                <c:pt idx="8">
                  <c:v>3.04418761341861E-3</c:v>
                </c:pt>
                <c:pt idx="9">
                  <c:v>5.3913510997865204E-6</c:v>
                </c:pt>
                <c:pt idx="10">
                  <c:v>1.2519212278346039E-11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99-4E37-BDE8-BEA81D526926}"/>
            </c:ext>
          </c:extLst>
        </c:ser>
        <c:ser>
          <c:idx val="5"/>
          <c:order val="2"/>
          <c:spPr>
            <a:ln w="19050" cap="rnd">
              <a:solidFill>
                <a:schemeClr val="accent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ワイブル!$B$9:$B$19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ワイブル!$I$9:$I$19</c:f>
              <c:numCache>
                <c:formatCode>0.000_ </c:formatCode>
                <c:ptCount val="11"/>
                <c:pt idx="0">
                  <c:v>6.715297932158526E-3</c:v>
                </c:pt>
                <c:pt idx="1">
                  <c:v>1.8148926938333476E-2</c:v>
                </c:pt>
                <c:pt idx="2">
                  <c:v>4.8568007099546562E-2</c:v>
                </c:pt>
                <c:pt idx="3">
                  <c:v>0.12657698150688335</c:v>
                </c:pt>
                <c:pt idx="4">
                  <c:v>0.30779937244465361</c:v>
                </c:pt>
                <c:pt idx="5">
                  <c:v>0.63212055882855767</c:v>
                </c:pt>
                <c:pt idx="6">
                  <c:v>0.93401196415468746</c:v>
                </c:pt>
                <c:pt idx="7">
                  <c:v>0.99938202101066886</c:v>
                </c:pt>
                <c:pt idx="8">
                  <c:v>0.99999999810782125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99-4E37-BDE8-BEA81D526926}"/>
            </c:ext>
          </c:extLst>
        </c:ser>
        <c:ser>
          <c:idx val="6"/>
          <c:order val="3"/>
          <c:spPr>
            <a:ln w="19050" cap="rnd">
              <a:solidFill>
                <a:schemeClr val="accent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ワイブル!$B$9:$B$19</c:f>
              <c:numCache>
                <c:formatCode>0.0_ 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ワイブル!$H$9:$H$19</c:f>
              <c:numCache>
                <c:formatCode>0.000_ </c:formatCode>
                <c:ptCount val="11"/>
                <c:pt idx="0">
                  <c:v>6.6926996775355145E-3</c:v>
                </c:pt>
                <c:pt idx="1">
                  <c:v>1.7983229696713642E-2</c:v>
                </c:pt>
                <c:pt idx="2">
                  <c:v>4.7369009677907921E-2</c:v>
                </c:pt>
                <c:pt idx="3">
                  <c:v>0.11820495159314316</c:v>
                </c:pt>
                <c:pt idx="4">
                  <c:v>0.25464638004358253</c:v>
                </c:pt>
                <c:pt idx="5">
                  <c:v>0.36787944117144233</c:v>
                </c:pt>
                <c:pt idx="6">
                  <c:v>0.1793740787340172</c:v>
                </c:pt>
                <c:pt idx="7">
                  <c:v>4.5662814201279153E-3</c:v>
                </c:pt>
                <c:pt idx="8">
                  <c:v>3.8005425040443575E-8</c:v>
                </c:pt>
                <c:pt idx="9">
                  <c:v>1.0604803997042797E-22</c:v>
                </c:pt>
                <c:pt idx="10">
                  <c:v>5.2054271084956425E-63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99-4E37-BDE8-BEA81D526926}"/>
            </c:ext>
          </c:extLst>
        </c:ser>
        <c:ser>
          <c:idx val="2"/>
          <c:order val="4"/>
          <c:spPr>
            <a:ln w="635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ワイブル!$B$24:$B$25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xVal>
          <c:yVal>
            <c:numRef>
              <c:f>ワイブル!$D$24:$D$25</c:f>
              <c:numCache>
                <c:formatCode>General</c:formatCode>
                <c:ptCount val="2"/>
                <c:pt idx="0">
                  <c:v>0.62309999999999999</c:v>
                </c:pt>
                <c:pt idx="1">
                  <c:v>0.62309999999999999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99-4E37-BDE8-BEA81D526926}"/>
            </c:ext>
          </c:extLst>
        </c:ser>
        <c:ser>
          <c:idx val="3"/>
          <c:order val="5"/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ワイブル!$B$22:$B$23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ワイブル!$C$22:$C$23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99-4E37-BDE8-BEA81D526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34760"/>
        <c:axId val="627235416"/>
      </c:scatterChart>
      <c:valAx>
        <c:axId val="62723476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0"/>
                  <a:t>ln(</a:t>
                </a:r>
                <a:r>
                  <a:rPr lang="en-US" altLang="ja-JP" i="1"/>
                  <a:t>x</a:t>
                </a:r>
                <a:r>
                  <a:rPr lang="en-US" altLang="ja-JP" i="0"/>
                  <a:t>)</a:t>
                </a:r>
                <a:endParaRPr lang="ja-JP" altLang="en-US" i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5416"/>
        <c:crosses val="autoZero"/>
        <c:crossBetween val="midCat"/>
        <c:majorUnit val="1"/>
      </c:valAx>
      <c:valAx>
        <c:axId val="62723541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出現率</a:t>
                </a:r>
                <a:endParaRPr lang="en-US" altLang="ja-JP" sz="1000" b="0" i="0" u="none" strike="noStrike" baseline="0">
                  <a:effectLst/>
                </a:endParaRPr>
              </a:p>
              <a:p>
                <a:pPr>
                  <a:defRPr/>
                </a:pP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476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40415422210155"/>
          <c:y val="2.4805830122298547E-2"/>
          <c:w val="0.76669291338582679"/>
          <c:h val="0.84415245434746189"/>
        </c:manualLayout>
      </c:layout>
      <c:scatterChart>
        <c:scatterStyle val="smoothMarker"/>
        <c:varyColors val="0"/>
        <c:ser>
          <c:idx val="0"/>
          <c:order val="0"/>
          <c:tx>
            <c:v>S_N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'おまけ 生存S(x)'!$B$10:$B$23</c:f>
              <c:numCache>
                <c:formatCode>0.0_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5.5</c:v>
                </c:pt>
                <c:pt idx="7">
                  <c:v>6</c:v>
                </c:pt>
                <c:pt idx="8">
                  <c:v>6.5</c:v>
                </c:pt>
                <c:pt idx="9">
                  <c:v>7</c:v>
                </c:pt>
                <c:pt idx="10">
                  <c:v>7.5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</c:numCache>
            </c:numRef>
          </c:xVal>
          <c:yVal>
            <c:numRef>
              <c:f>'おまけ 生存S(x)'!$C$10:$C$23</c:f>
              <c:numCache>
                <c:formatCode>0.0_ </c:formatCode>
                <c:ptCount val="14"/>
                <c:pt idx="0">
                  <c:v>94.655265748916918</c:v>
                </c:pt>
                <c:pt idx="1">
                  <c:v>92.952488124663873</c:v>
                </c:pt>
                <c:pt idx="2">
                  <c:v>86.790990224671887</c:v>
                </c:pt>
                <c:pt idx="3">
                  <c:v>72.275671620776933</c:v>
                </c:pt>
                <c:pt idx="4">
                  <c:v>50</c:v>
                </c:pt>
                <c:pt idx="5">
                  <c:v>27.724328379223063</c:v>
                </c:pt>
                <c:pt idx="6">
                  <c:v>19.278972853831128</c:v>
                </c:pt>
                <c:pt idx="7">
                  <c:v>13.209009775328109</c:v>
                </c:pt>
                <c:pt idx="8">
                  <c:v>9.3011317045533222</c:v>
                </c:pt>
                <c:pt idx="9">
                  <c:v>7.047511875336129</c:v>
                </c:pt>
                <c:pt idx="10">
                  <c:v>5.8833795765780783</c:v>
                </c:pt>
                <c:pt idx="11">
                  <c:v>5.3447342510830795</c:v>
                </c:pt>
                <c:pt idx="12">
                  <c:v>5.0386154299877104</c:v>
                </c:pt>
                <c:pt idx="13">
                  <c:v>5.0028504117649808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95D-4E3E-B32A-9F7F886C4993}"/>
            </c:ext>
          </c:extLst>
        </c:ser>
        <c:ser>
          <c:idx val="1"/>
          <c:order val="1"/>
          <c:tx>
            <c:v>S_LGS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'おまけ 生存S(x)'!$B$10:$B$23</c:f>
              <c:numCache>
                <c:formatCode>0.0_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5.5</c:v>
                </c:pt>
                <c:pt idx="7">
                  <c:v>6</c:v>
                </c:pt>
                <c:pt idx="8">
                  <c:v>6.5</c:v>
                </c:pt>
                <c:pt idx="9">
                  <c:v>7</c:v>
                </c:pt>
                <c:pt idx="10">
                  <c:v>7.5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</c:numCache>
            </c:numRef>
          </c:xVal>
          <c:yVal>
            <c:numRef>
              <c:f>'おまけ 生存S(x)'!$D$10:$D$23</c:f>
              <c:numCache>
                <c:formatCode>0.0_ </c:formatCode>
                <c:ptCount val="14"/>
                <c:pt idx="0">
                  <c:v>94.787434303482371</c:v>
                </c:pt>
                <c:pt idx="1">
                  <c:v>94.291674200060115</c:v>
                </c:pt>
                <c:pt idx="2">
                  <c:v>92.669677752890578</c:v>
                </c:pt>
                <c:pt idx="3">
                  <c:v>87.639633658174745</c:v>
                </c:pt>
                <c:pt idx="4">
                  <c:v>74.314001270793227</c:v>
                </c:pt>
                <c:pt idx="5">
                  <c:v>50</c:v>
                </c:pt>
                <c:pt idx="6">
                  <c:v>36.796383781213265</c:v>
                </c:pt>
                <c:pt idx="7">
                  <c:v>25.68599872920678</c:v>
                </c:pt>
                <c:pt idx="8">
                  <c:v>17.616319213392352</c:v>
                </c:pt>
                <c:pt idx="9">
                  <c:v>12.360366341825255</c:v>
                </c:pt>
                <c:pt idx="10">
                  <c:v>9.1758814507677151</c:v>
                </c:pt>
                <c:pt idx="11">
                  <c:v>7.3303222471094056</c:v>
                </c:pt>
                <c:pt idx="12">
                  <c:v>5.7083257999398844</c:v>
                </c:pt>
                <c:pt idx="13">
                  <c:v>5.2125656965176246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69-46B7-8A7C-C2D65987552F}"/>
            </c:ext>
          </c:extLst>
        </c:ser>
        <c:ser>
          <c:idx val="2"/>
          <c:order val="2"/>
          <c:tx>
            <c:v>S＿MEV</c:v>
          </c:tx>
          <c:spPr>
            <a:ln w="15875" cap="rnd">
              <a:solidFill>
                <a:schemeClr val="accent2">
                  <a:lumMod val="50000"/>
                </a:schemeClr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'おまけ 生存S(x)'!$B$10:$B$23</c:f>
              <c:numCache>
                <c:formatCode>0.0_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5.5</c:v>
                </c:pt>
                <c:pt idx="7">
                  <c:v>6</c:v>
                </c:pt>
                <c:pt idx="8">
                  <c:v>6.5</c:v>
                </c:pt>
                <c:pt idx="9">
                  <c:v>7</c:v>
                </c:pt>
                <c:pt idx="10">
                  <c:v>7.5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</c:numCache>
            </c:numRef>
          </c:xVal>
          <c:yVal>
            <c:numRef>
              <c:f>'おまけ 生存S(x)'!$F$10:$F$23</c:f>
              <c:numCache>
                <c:formatCode>0.0_ </c:formatCode>
                <c:ptCount val="14"/>
                <c:pt idx="0">
                  <c:v>95</c:v>
                </c:pt>
                <c:pt idx="1">
                  <c:v>95</c:v>
                </c:pt>
                <c:pt idx="2">
                  <c:v>95</c:v>
                </c:pt>
                <c:pt idx="3">
                  <c:v>95</c:v>
                </c:pt>
                <c:pt idx="4">
                  <c:v>94.99999982970391</c:v>
                </c:pt>
                <c:pt idx="5">
                  <c:v>94.944381890960202</c:v>
                </c:pt>
                <c:pt idx="6">
                  <c:v>93.981714225758637</c:v>
                </c:pt>
                <c:pt idx="7">
                  <c:v>89.061076773921869</c:v>
                </c:pt>
                <c:pt idx="8">
                  <c:v>77.693391900683153</c:v>
                </c:pt>
                <c:pt idx="9">
                  <c:v>61.890850294570193</c:v>
                </c:pt>
                <c:pt idx="10">
                  <c:v>45.928470929665544</c:v>
                </c:pt>
                <c:pt idx="11">
                  <c:v>32.70194352001883</c:v>
                </c:pt>
                <c:pt idx="12">
                  <c:v>16.3919283356195</c:v>
                </c:pt>
                <c:pt idx="13">
                  <c:v>9.3711206389591908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469-46B7-8A7C-C2D65987552F}"/>
            </c:ext>
          </c:extLst>
        </c:ser>
        <c:ser>
          <c:idx val="3"/>
          <c:order val="3"/>
          <c:tx>
            <c:v>S_SEV</c:v>
          </c:tx>
          <c:spPr>
            <a:ln w="19050" cap="rnd">
              <a:solidFill>
                <a:schemeClr val="accent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'おまけ 生存S(x)'!$B$10:$B$23</c:f>
              <c:numCache>
                <c:formatCode>0.0_ </c:formatCode>
                <c:ptCount val="1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5.5</c:v>
                </c:pt>
                <c:pt idx="7">
                  <c:v>6</c:v>
                </c:pt>
                <c:pt idx="8">
                  <c:v>6.5</c:v>
                </c:pt>
                <c:pt idx="9">
                  <c:v>7</c:v>
                </c:pt>
                <c:pt idx="10">
                  <c:v>7.5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</c:numCache>
            </c:numRef>
          </c:xVal>
          <c:yVal>
            <c:numRef>
              <c:f>'おまけ 生存S(x)'!$E$10:$E$23</c:f>
              <c:numCache>
                <c:formatCode>0.0_ </c:formatCode>
                <c:ptCount val="14"/>
                <c:pt idx="0">
                  <c:v>94.864792136500469</c:v>
                </c:pt>
                <c:pt idx="1">
                  <c:v>94.632941124278489</c:v>
                </c:pt>
                <c:pt idx="2">
                  <c:v>94.005723245341557</c:v>
                </c:pt>
                <c:pt idx="3">
                  <c:v>92.322860233195613</c:v>
                </c:pt>
                <c:pt idx="4">
                  <c:v>87.907428965796413</c:v>
                </c:pt>
                <c:pt idx="5">
                  <c:v>77.000964170391825</c:v>
                </c:pt>
                <c:pt idx="6">
                  <c:v>67.29805647998117</c:v>
                </c:pt>
                <c:pt idx="7">
                  <c:v>54.071529070334456</c:v>
                </c:pt>
                <c:pt idx="8">
                  <c:v>38.109149705429807</c:v>
                </c:pt>
                <c:pt idx="9">
                  <c:v>22.306608099316843</c:v>
                </c:pt>
                <c:pt idx="10">
                  <c:v>10.938923226078128</c:v>
                </c:pt>
                <c:pt idx="11">
                  <c:v>6.0182857742413667</c:v>
                </c:pt>
                <c:pt idx="12">
                  <c:v>5.0004607364868807</c:v>
                </c:pt>
                <c:pt idx="13">
                  <c:v>5.0000000000003739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469-46B7-8A7C-C2D65987552F}"/>
            </c:ext>
          </c:extLst>
        </c:ser>
        <c:ser>
          <c:idx val="4"/>
          <c:order val="4"/>
          <c:tx>
            <c:v>N_y</c:v>
          </c:tx>
          <c:spPr>
            <a:ln w="952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'おまけ 生存S(x)'!$B$26:$B$27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'おまけ 生存S(x)'!$C$26:$C$27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469-46B7-8A7C-C2D65987552F}"/>
            </c:ext>
          </c:extLst>
        </c:ser>
        <c:ser>
          <c:idx val="5"/>
          <c:order val="5"/>
          <c:tx>
            <c:v>N_x</c:v>
          </c:tx>
          <c:spPr>
            <a:ln w="127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'おまけ 生存S(x)'!$B$30:$B$31</c:f>
              <c:numCache>
                <c:formatCode>General</c:formatCode>
                <c:ptCount val="2"/>
                <c:pt idx="0">
                  <c:v>3.6</c:v>
                </c:pt>
                <c:pt idx="1">
                  <c:v>4.4000000000000004</c:v>
                </c:pt>
              </c:numCache>
            </c:numRef>
          </c:xVal>
          <c:yVal>
            <c:numRef>
              <c:f>'おまけ 生存S(x)'!$C$30:$C$31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469-46B7-8A7C-C2D65987552F}"/>
            </c:ext>
          </c:extLst>
        </c:ser>
        <c:ser>
          <c:idx val="6"/>
          <c:order val="6"/>
          <c:tx>
            <c:v>LGS_Y</c:v>
          </c:tx>
          <c:spPr>
            <a:ln w="952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'おまけ 生存S(x)'!$B$28:$B$29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'おまけ 生存S(x)'!$C$28:$C$29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469-46B7-8A7C-C2D65987552F}"/>
            </c:ext>
          </c:extLst>
        </c:ser>
        <c:ser>
          <c:idx val="7"/>
          <c:order val="7"/>
          <c:tx>
            <c:v>LGS_x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'おまけ 生存S(x)'!$B$32:$B$33</c:f>
              <c:numCache>
                <c:formatCode>General</c:formatCode>
                <c:ptCount val="2"/>
                <c:pt idx="0">
                  <c:v>4.5999999999999996</c:v>
                </c:pt>
                <c:pt idx="1">
                  <c:v>5.4</c:v>
                </c:pt>
              </c:numCache>
            </c:numRef>
          </c:xVal>
          <c:yVal>
            <c:numRef>
              <c:f>'おまけ 生存S(x)'!$C$32:$C$33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469-46B7-8A7C-C2D65987552F}"/>
            </c:ext>
          </c:extLst>
        </c:ser>
        <c:ser>
          <c:idx val="8"/>
          <c:order val="8"/>
          <c:tx>
            <c:v>MEV_y</c:v>
          </c:tx>
          <c:spPr>
            <a:ln w="9525" cap="rnd">
              <a:solidFill>
                <a:schemeClr val="accent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'おまけ 生存S(x)'!$E$26:$E$27</c:f>
              <c:numCache>
                <c:formatCode>General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xVal>
          <c:yVal>
            <c:numRef>
              <c:f>'おまけ 生存S(x)'!$F$26:$F$27</c:f>
              <c:numCache>
                <c:formatCode>General</c:formatCode>
                <c:ptCount val="2"/>
                <c:pt idx="0">
                  <c:v>0</c:v>
                </c:pt>
                <c:pt idx="1">
                  <c:v>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469-46B7-8A7C-C2D65987552F}"/>
            </c:ext>
          </c:extLst>
        </c:ser>
        <c:ser>
          <c:idx val="9"/>
          <c:order val="9"/>
          <c:tx>
            <c:v>SEV_y</c:v>
          </c:tx>
          <c:spPr>
            <a:ln w="12700" cap="rnd">
              <a:solidFill>
                <a:schemeClr val="accent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'おまけ 生存S(x)'!$E$28:$E$29</c:f>
              <c:numCache>
                <c:formatCode>General</c:formatCode>
                <c:ptCount val="2"/>
                <c:pt idx="0">
                  <c:v>6.5</c:v>
                </c:pt>
                <c:pt idx="1">
                  <c:v>6.5</c:v>
                </c:pt>
              </c:numCache>
            </c:numRef>
          </c:xVal>
          <c:yVal>
            <c:numRef>
              <c:f>'おまけ 生存S(x)'!$F$28:$F$29</c:f>
              <c:numCache>
                <c:formatCode>General</c:formatCode>
                <c:ptCount val="2"/>
                <c:pt idx="0">
                  <c:v>0</c:v>
                </c:pt>
                <c:pt idx="1">
                  <c:v>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7469-46B7-8A7C-C2D65987552F}"/>
            </c:ext>
          </c:extLst>
        </c:ser>
        <c:ser>
          <c:idx val="10"/>
          <c:order val="10"/>
          <c:tx>
            <c:v>MEV_x</c:v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'おまけ 生存S(x)'!$E$30:$E$31</c:f>
              <c:numCache>
                <c:formatCode>General</c:formatCode>
                <c:ptCount val="2"/>
                <c:pt idx="0">
                  <c:v>6.1</c:v>
                </c:pt>
                <c:pt idx="1">
                  <c:v>6.9</c:v>
                </c:pt>
              </c:numCache>
            </c:numRef>
          </c:xVal>
          <c:yVal>
            <c:numRef>
              <c:f>'おまけ 生存S(x)'!$F$30:$F$31</c:f>
              <c:numCache>
                <c:formatCode>General</c:formatCode>
                <c:ptCount val="2"/>
                <c:pt idx="0">
                  <c:v>38.119999999999997</c:v>
                </c:pt>
                <c:pt idx="1">
                  <c:v>38.119999999999997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69-46B7-8A7C-C2D65987552F}"/>
            </c:ext>
          </c:extLst>
        </c:ser>
        <c:ser>
          <c:idx val="11"/>
          <c:order val="11"/>
          <c:tx>
            <c:v>SEV_x</c:v>
          </c:tx>
          <c:spPr>
            <a:ln w="1270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'おまけ 生存S(x)'!$E$32:$E$33</c:f>
              <c:numCache>
                <c:formatCode>General</c:formatCode>
                <c:ptCount val="2"/>
                <c:pt idx="0">
                  <c:v>6.6</c:v>
                </c:pt>
                <c:pt idx="1">
                  <c:v>7.4</c:v>
                </c:pt>
              </c:numCache>
            </c:numRef>
          </c:xVal>
          <c:yVal>
            <c:numRef>
              <c:f>'おまけ 生存S(x)'!$F$32:$F$33</c:f>
              <c:numCache>
                <c:formatCode>General</c:formatCode>
                <c:ptCount val="2"/>
                <c:pt idx="0">
                  <c:v>61.88</c:v>
                </c:pt>
                <c:pt idx="1">
                  <c:v>61.88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7469-46B7-8A7C-C2D65987552F}"/>
            </c:ext>
          </c:extLst>
        </c:ser>
        <c:ser>
          <c:idx val="12"/>
          <c:order val="12"/>
          <c:tx>
            <c:v>SEV</c:v>
          </c:tx>
          <c:spPr>
            <a:ln w="9525" cap="rnd">
              <a:solidFill>
                <a:schemeClr val="accent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'おまけ 生存S(x)'!$H$29:$H$30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xVal>
          <c:yVal>
            <c:numRef>
              <c:f>'おまけ 生存S(x)'!$F$30:$F$31</c:f>
              <c:numCache>
                <c:formatCode>General</c:formatCode>
                <c:ptCount val="2"/>
                <c:pt idx="0">
                  <c:v>38.119999999999997</c:v>
                </c:pt>
                <c:pt idx="1">
                  <c:v>38.119999999999997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A40-40C8-885E-D9CC411CBDAC}"/>
            </c:ext>
          </c:extLst>
        </c:ser>
        <c:ser>
          <c:idx val="13"/>
          <c:order val="13"/>
          <c:tx>
            <c:v>MEV</c:v>
          </c:tx>
          <c:spPr>
            <a:ln w="9525" cap="rnd">
              <a:solidFill>
                <a:schemeClr val="accent2">
                  <a:lumMod val="50000"/>
                </a:schemeClr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'おまけ 生存S(x)'!$H$31:$H$32</c:f>
              <c:numCache>
                <c:formatCode>General</c:formatCode>
                <c:ptCount val="2"/>
                <c:pt idx="0">
                  <c:v>0</c:v>
                </c:pt>
                <c:pt idx="1">
                  <c:v>6.2</c:v>
                </c:pt>
              </c:numCache>
            </c:numRef>
          </c:xVal>
          <c:yVal>
            <c:numRef>
              <c:f>'おまけ 生存S(x)'!$F$32:$F$33</c:f>
              <c:numCache>
                <c:formatCode>General</c:formatCode>
                <c:ptCount val="2"/>
                <c:pt idx="0">
                  <c:v>61.88</c:v>
                </c:pt>
                <c:pt idx="1">
                  <c:v>61.88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A40-40C8-885E-D9CC411CBDAC}"/>
            </c:ext>
          </c:extLst>
        </c:ser>
        <c:ser>
          <c:idx val="14"/>
          <c:order val="14"/>
          <c:tx>
            <c:v>LGS</c:v>
          </c:tx>
          <c:spPr>
            <a:ln w="952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'おまけ 生存S(x)'!$A$29:$A$30</c:f>
              <c:numCache>
                <c:formatCode>General</c:formatCode>
                <c:ptCount val="2"/>
                <c:pt idx="0">
                  <c:v>0</c:v>
                </c:pt>
                <c:pt idx="1">
                  <c:v>4.2</c:v>
                </c:pt>
              </c:numCache>
            </c:numRef>
          </c:xVal>
          <c:yVal>
            <c:numRef>
              <c:f>'おまけ 生存S(x)'!$C$30:$C$31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A40-40C8-885E-D9CC411CBDAC}"/>
            </c:ext>
          </c:extLst>
        </c:ser>
        <c:ser>
          <c:idx val="15"/>
          <c:order val="15"/>
          <c:tx>
            <c:v>〇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15875">
                <a:solidFill>
                  <a:srgbClr val="FF0000"/>
                </a:solidFill>
              </a:ln>
              <a:effectLst/>
            </c:spPr>
          </c:marker>
          <c:xVal>
            <c:numRef>
              <c:f>'おまけ 生存S(x)'!$J$26:$J$29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6.5</c:v>
                </c:pt>
                <c:pt idx="3">
                  <c:v>7</c:v>
                </c:pt>
              </c:numCache>
            </c:numRef>
          </c:xVal>
          <c:yVal>
            <c:numRef>
              <c:f>'おまけ 生存S(x)'!$K$26:$K$29</c:f>
              <c:numCache>
                <c:formatCode>General</c:formatCode>
                <c:ptCount val="4"/>
                <c:pt idx="0">
                  <c:v>50</c:v>
                </c:pt>
                <c:pt idx="1">
                  <c:v>50</c:v>
                </c:pt>
                <c:pt idx="2">
                  <c:v>38.1</c:v>
                </c:pt>
                <c:pt idx="3">
                  <c:v>61.9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36-493F-8104-5F6CD7C5F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234760"/>
        <c:axId val="627235416"/>
      </c:scatterChart>
      <c:valAx>
        <c:axId val="62723476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i="1"/>
                  <a:t>x</a:t>
                </a:r>
                <a:endParaRPr lang="ja-JP" alt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5416"/>
        <c:crosses val="autoZero"/>
        <c:crossBetween val="midCat"/>
        <c:majorUnit val="1"/>
      </c:valAx>
      <c:valAx>
        <c:axId val="62723541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反応 </a:t>
                </a:r>
                <a:r>
                  <a:rPr lang="en-US" altLang="ja-JP" i="1"/>
                  <a:t>y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723476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9</xdr:row>
      <xdr:rowOff>19050</xdr:rowOff>
    </xdr:from>
    <xdr:to>
      <xdr:col>9</xdr:col>
      <xdr:colOff>584200</xdr:colOff>
      <xdr:row>21</xdr:row>
      <xdr:rowOff>139700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</xdr:colOff>
      <xdr:row>7</xdr:row>
      <xdr:rowOff>57150</xdr:rowOff>
    </xdr:from>
    <xdr:to>
      <xdr:col>21</xdr:col>
      <xdr:colOff>603250</xdr:colOff>
      <xdr:row>19</xdr:row>
      <xdr:rowOff>139700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6351</xdr:colOff>
      <xdr:row>6</xdr:row>
      <xdr:rowOff>158750</xdr:rowOff>
    </xdr:from>
    <xdr:to>
      <xdr:col>9</xdr:col>
      <xdr:colOff>38100</xdr:colOff>
      <xdr:row>19</xdr:row>
      <xdr:rowOff>139700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393700</xdr:colOff>
      <xdr:row>6</xdr:row>
      <xdr:rowOff>158750</xdr:rowOff>
    </xdr:from>
    <xdr:to>
      <xdr:col>12</xdr:col>
      <xdr:colOff>292100</xdr:colOff>
      <xdr:row>19</xdr:row>
      <xdr:rowOff>146050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127000</xdr:colOff>
          <xdr:row>0</xdr:row>
          <xdr:rowOff>88900</xdr:rowOff>
        </xdr:from>
        <xdr:to>
          <xdr:col>13</xdr:col>
          <xdr:colOff>44450</xdr:colOff>
          <xdr:row>3</xdr:row>
          <xdr:rowOff>38100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15875</xdr:colOff>
      <xdr:row>6</xdr:row>
      <xdr:rowOff>44450</xdr:rowOff>
    </xdr:from>
    <xdr:to>
      <xdr:col>13</xdr:col>
      <xdr:colOff>622300</xdr:colOff>
      <xdr:row>18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21</xdr:row>
          <xdr:rowOff>0</xdr:rowOff>
        </xdr:from>
        <xdr:to>
          <xdr:col>9</xdr:col>
          <xdr:colOff>527050</xdr:colOff>
          <xdr:row>23</xdr:row>
          <xdr:rowOff>139700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25</xdr:row>
          <xdr:rowOff>0</xdr:rowOff>
        </xdr:from>
        <xdr:to>
          <xdr:col>12</xdr:col>
          <xdr:colOff>412750</xdr:colOff>
          <xdr:row>27</xdr:row>
          <xdr:rowOff>139700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15875</xdr:colOff>
      <xdr:row>6</xdr:row>
      <xdr:rowOff>88900</xdr:rowOff>
    </xdr:from>
    <xdr:to>
      <xdr:col>13</xdr:col>
      <xdr:colOff>622300</xdr:colOff>
      <xdr:row>19</xdr:row>
      <xdr:rowOff>12700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21</xdr:row>
          <xdr:rowOff>0</xdr:rowOff>
        </xdr:from>
        <xdr:to>
          <xdr:col>10</xdr:col>
          <xdr:colOff>552450</xdr:colOff>
          <xdr:row>23</xdr:row>
          <xdr:rowOff>139700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0</xdr:colOff>
          <xdr:row>25</xdr:row>
          <xdr:rowOff>0</xdr:rowOff>
        </xdr:from>
        <xdr:to>
          <xdr:col>13</xdr:col>
          <xdr:colOff>44450</xdr:colOff>
          <xdr:row>27</xdr:row>
          <xdr:rowOff>139700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</xdr:colOff>
      <xdr:row>6</xdr:row>
      <xdr:rowOff>31750</xdr:rowOff>
    </xdr:from>
    <xdr:to>
      <xdr:col>13</xdr:col>
      <xdr:colOff>12700</xdr:colOff>
      <xdr:row>22</xdr:row>
      <xdr:rowOff>152400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image" Target="../media/image3.emf"/><Relationship Id="rId5" Type="http://schemas.openxmlformats.org/officeDocument/2006/relationships/oleObject" Target="../embeddings/oleObject5.bin"/><Relationship Id="rId4" Type="http://schemas.openxmlformats.org/officeDocument/2006/relationships/image" Target="../media/image2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00084-C862-4541-8722-807F39060DFD}">
  <dimension ref="B3:X27"/>
  <sheetViews>
    <sheetView tabSelected="1" workbookViewId="0"/>
  </sheetViews>
  <sheetFormatPr defaultRowHeight="13" customHeight="1" x14ac:dyDescent="0.2"/>
  <cols>
    <col min="1" max="1" width="8.7265625" style="1"/>
    <col min="2" max="5" width="8.08984375" style="1" customWidth="1"/>
    <col min="6" max="6" width="2.08984375" style="1" customWidth="1"/>
    <col min="7" max="9" width="8.08984375" style="1" customWidth="1"/>
    <col min="10" max="10" width="8.453125" style="1" customWidth="1"/>
    <col min="11" max="11" width="2.54296875" style="1" customWidth="1"/>
    <col min="12" max="14" width="7.7265625" style="1" customWidth="1"/>
    <col min="15" max="15" width="0.81640625" style="1" customWidth="1"/>
    <col min="16" max="17" width="7.7265625" style="1" customWidth="1"/>
    <col min="18" max="18" width="1.6328125" style="1" customWidth="1"/>
    <col min="19" max="20" width="8.1796875" style="1" customWidth="1"/>
    <col min="21" max="21" width="8.26953125" style="1" customWidth="1"/>
    <col min="22" max="22" width="8.7265625" style="1" customWidth="1"/>
    <col min="23" max="26" width="7.7265625" style="1" customWidth="1"/>
    <col min="27" max="16384" width="8.7265625" style="1"/>
  </cols>
  <sheetData>
    <row r="3" spans="2:24" ht="13" customHeight="1" x14ac:dyDescent="0.2">
      <c r="B3" s="35" t="s">
        <v>53</v>
      </c>
      <c r="H3" s="23" t="s">
        <v>54</v>
      </c>
      <c r="L3" s="23" t="s">
        <v>55</v>
      </c>
    </row>
    <row r="4" spans="2:24" ht="13" customHeight="1" x14ac:dyDescent="0.2">
      <c r="C4" s="23" t="s">
        <v>24</v>
      </c>
      <c r="L4" s="23" t="s">
        <v>25</v>
      </c>
      <c r="P4" s="1">
        <v>0.55130000000000001</v>
      </c>
      <c r="T4" s="23" t="s">
        <v>56</v>
      </c>
    </row>
    <row r="6" spans="2:24" ht="13" customHeight="1" x14ac:dyDescent="0.2">
      <c r="B6" s="19" t="s">
        <v>48</v>
      </c>
      <c r="C6" s="6">
        <v>5</v>
      </c>
      <c r="D6" s="26" t="s">
        <v>29</v>
      </c>
      <c r="E6" s="7"/>
      <c r="L6" s="19" t="s">
        <v>3</v>
      </c>
      <c r="M6" s="41">
        <v>5</v>
      </c>
      <c r="N6" s="42"/>
      <c r="O6" s="7"/>
      <c r="P6" s="41">
        <v>5</v>
      </c>
      <c r="Q6" s="42"/>
    </row>
    <row r="7" spans="2:24" ht="13" customHeight="1" x14ac:dyDescent="0.2">
      <c r="B7" s="20" t="s">
        <v>49</v>
      </c>
      <c r="C7" s="4">
        <v>1.5</v>
      </c>
      <c r="D7" s="23" t="s">
        <v>30</v>
      </c>
      <c r="L7" s="20" t="s">
        <v>4</v>
      </c>
      <c r="M7" s="37">
        <v>1.5</v>
      </c>
      <c r="N7" s="38"/>
      <c r="P7" s="39">
        <f>P4*M7</f>
        <v>0.82695000000000007</v>
      </c>
      <c r="Q7" s="40"/>
      <c r="W7" s="20" t="s">
        <v>50</v>
      </c>
      <c r="X7" s="1">
        <v>-3.3332999999999999</v>
      </c>
    </row>
    <row r="8" spans="2:24" ht="13" customHeight="1" x14ac:dyDescent="0.2">
      <c r="B8" s="24"/>
      <c r="C8" s="25" t="s">
        <v>26</v>
      </c>
      <c r="D8" s="25" t="s">
        <v>27</v>
      </c>
      <c r="E8" s="25" t="s">
        <v>28</v>
      </c>
      <c r="M8" s="34" t="s">
        <v>44</v>
      </c>
      <c r="N8" s="34" t="s">
        <v>45</v>
      </c>
      <c r="P8" s="34" t="s">
        <v>44</v>
      </c>
      <c r="Q8" s="34" t="s">
        <v>45</v>
      </c>
      <c r="W8" s="20" t="s">
        <v>51</v>
      </c>
      <c r="X8" s="1">
        <v>0.66669999999999996</v>
      </c>
    </row>
    <row r="9" spans="2:24" ht="13" customHeight="1" x14ac:dyDescent="0.2">
      <c r="B9" s="21" t="s">
        <v>0</v>
      </c>
      <c r="C9" s="9" t="s">
        <v>41</v>
      </c>
      <c r="D9" s="9" t="s">
        <v>42</v>
      </c>
      <c r="E9" s="9" t="s">
        <v>43</v>
      </c>
      <c r="L9" s="8" t="s">
        <v>0</v>
      </c>
      <c r="M9" s="9" t="s">
        <v>5</v>
      </c>
      <c r="N9" s="9" t="s">
        <v>6</v>
      </c>
      <c r="O9" s="4"/>
      <c r="P9" s="9" t="s">
        <v>5</v>
      </c>
      <c r="Q9" s="9" t="s">
        <v>6</v>
      </c>
      <c r="X9" s="9" t="s">
        <v>6</v>
      </c>
    </row>
    <row r="10" spans="2:24" ht="13" customHeight="1" x14ac:dyDescent="0.2">
      <c r="B10" s="2">
        <v>0</v>
      </c>
      <c r="C10" s="3">
        <f t="shared" ref="C10:C20" si="0">_xlfn.NORM.DIST(B10,$C$6,$C$7,FALSE)</f>
        <v>1.0281859975274036E-3</v>
      </c>
      <c r="D10" s="3">
        <f t="shared" ref="D10:D20" si="1">_xlfn.NORM.DIST(B10,$C$6,$C$7,TRUE)</f>
        <v>4.2906033319683703E-4</v>
      </c>
      <c r="E10" s="3">
        <f>1-D10</f>
        <v>0.99957093966680322</v>
      </c>
      <c r="L10" s="2">
        <v>0</v>
      </c>
      <c r="M10" s="3">
        <f t="shared" ref="M10:M20" si="2">EXP(-($L10-M$6)/M$7) / (M$7 * (1+EXP(-($L10-M$6)/M$7))^2)</f>
        <v>2.2172482774485063E-2</v>
      </c>
      <c r="N10" s="3">
        <f t="shared" ref="N10:N20" si="3">1/(1+EXP(-($L10-M$6)/M$7))</f>
        <v>3.4445195666211167E-2</v>
      </c>
      <c r="O10" s="3"/>
      <c r="P10" s="3">
        <f t="shared" ref="P10:P20" si="4">EXP(-($L10-P$6)/P$7) / (P$7 * (1+EXP(-($L10-P$6)/P$7))^2)</f>
        <v>2.8483048001199558E-3</v>
      </c>
      <c r="Q10" s="3">
        <f t="shared" ref="Q10:Q20" si="5">1/(1+EXP(-($L10-P$6)/P$7))</f>
        <v>2.3609798804551116E-3</v>
      </c>
      <c r="X10" s="3">
        <f>1/(1+EXP(-($X$7+$X$8*L10)))</f>
        <v>3.4446304307554236E-2</v>
      </c>
    </row>
    <row r="11" spans="2:24" ht="13" customHeight="1" x14ac:dyDescent="0.2">
      <c r="B11" s="2">
        <v>1</v>
      </c>
      <c r="C11" s="3">
        <f t="shared" si="0"/>
        <v>7.597324015864962E-3</v>
      </c>
      <c r="D11" s="3">
        <f t="shared" si="1"/>
        <v>3.8303805675897356E-3</v>
      </c>
      <c r="E11" s="3">
        <f t="shared" ref="E11:E20" si="6">1-D11</f>
        <v>0.99616961943241022</v>
      </c>
      <c r="L11" s="2">
        <v>1</v>
      </c>
      <c r="M11" s="3">
        <f t="shared" si="2"/>
        <v>4.0498784127596742E-2</v>
      </c>
      <c r="N11" s="3">
        <f t="shared" si="3"/>
        <v>6.4969169128664073E-2</v>
      </c>
      <c r="O11" s="3"/>
      <c r="P11" s="3">
        <f t="shared" si="4"/>
        <v>9.4396251271844506E-3</v>
      </c>
      <c r="Q11" s="3">
        <f t="shared" si="5"/>
        <v>7.8680034776494878E-3</v>
      </c>
      <c r="X11" s="3">
        <f t="shared" ref="X11:X20" si="7">1/(1+EXP(-($X$7+$X$8*L11)))</f>
        <v>6.4973219124533535E-2</v>
      </c>
    </row>
    <row r="12" spans="2:24" ht="13" customHeight="1" x14ac:dyDescent="0.2">
      <c r="B12" s="2">
        <v>2</v>
      </c>
      <c r="C12" s="3">
        <f t="shared" si="0"/>
        <v>3.5993977675458706E-2</v>
      </c>
      <c r="D12" s="3">
        <f t="shared" si="1"/>
        <v>2.2750131948179191E-2</v>
      </c>
      <c r="E12" s="3">
        <f t="shared" si="6"/>
        <v>0.97724986805182079</v>
      </c>
      <c r="L12" s="2">
        <v>2</v>
      </c>
      <c r="M12" s="3">
        <f t="shared" si="2"/>
        <v>6.9995723602337676E-2</v>
      </c>
      <c r="N12" s="3">
        <f t="shared" si="3"/>
        <v>0.11920292202211755</v>
      </c>
      <c r="O12" s="3"/>
      <c r="P12" s="3">
        <f t="shared" si="4"/>
        <v>3.049374735162522E-2</v>
      </c>
      <c r="Q12" s="3">
        <f t="shared" si="5"/>
        <v>2.5886937927699021E-2</v>
      </c>
      <c r="X12" s="3">
        <f t="shared" si="7"/>
        <v>0.11921342178047688</v>
      </c>
    </row>
    <row r="13" spans="2:24" ht="13" customHeight="1" x14ac:dyDescent="0.2">
      <c r="B13" s="2">
        <v>3</v>
      </c>
      <c r="C13" s="3">
        <f t="shared" si="0"/>
        <v>0.10934004978399575</v>
      </c>
      <c r="D13" s="3">
        <f t="shared" si="1"/>
        <v>9.1211219725867876E-2</v>
      </c>
      <c r="E13" s="3">
        <f t="shared" si="6"/>
        <v>0.90878878027413212</v>
      </c>
      <c r="L13" s="2">
        <v>3</v>
      </c>
      <c r="M13" s="3">
        <f t="shared" si="2"/>
        <v>0.11006067310193579</v>
      </c>
      <c r="N13" s="3">
        <f t="shared" si="3"/>
        <v>0.20860852732604496</v>
      </c>
      <c r="O13" s="3"/>
      <c r="P13" s="3">
        <f t="shared" si="4"/>
        <v>9.0796775596016857E-2</v>
      </c>
      <c r="Q13" s="3">
        <f t="shared" si="5"/>
        <v>8.1770868517180087E-2</v>
      </c>
      <c r="X13" s="3">
        <f t="shared" si="7"/>
        <v>0.20863054031588568</v>
      </c>
    </row>
    <row r="14" spans="2:24" ht="13" customHeight="1" x14ac:dyDescent="0.2">
      <c r="B14" s="2">
        <v>4</v>
      </c>
      <c r="C14" s="3">
        <f t="shared" si="0"/>
        <v>0.21296533701490147</v>
      </c>
      <c r="D14" s="3">
        <f t="shared" si="1"/>
        <v>0.25249253754692291</v>
      </c>
      <c r="E14" s="3">
        <f t="shared" si="6"/>
        <v>0.74750746245307709</v>
      </c>
      <c r="L14" s="2">
        <v>4</v>
      </c>
      <c r="M14" s="3">
        <f t="shared" si="2"/>
        <v>0.14943825993415241</v>
      </c>
      <c r="N14" s="3">
        <f t="shared" si="3"/>
        <v>0.33924363123418283</v>
      </c>
      <c r="O14" s="3"/>
      <c r="P14" s="3">
        <f t="shared" si="4"/>
        <v>0.2140503966344709</v>
      </c>
      <c r="Q14" s="3">
        <f t="shared" si="5"/>
        <v>0.22983148869062425</v>
      </c>
      <c r="X14" s="3">
        <f t="shared" si="7"/>
        <v>0.33928099180007132</v>
      </c>
    </row>
    <row r="15" spans="2:24" ht="13" customHeight="1" x14ac:dyDescent="0.2">
      <c r="B15" s="2">
        <v>5</v>
      </c>
      <c r="C15" s="3">
        <f t="shared" si="0"/>
        <v>0.26596152026762176</v>
      </c>
      <c r="D15" s="3">
        <f t="shared" si="1"/>
        <v>0.5</v>
      </c>
      <c r="E15" s="3">
        <f t="shared" si="6"/>
        <v>0.5</v>
      </c>
      <c r="L15" s="2">
        <v>5</v>
      </c>
      <c r="M15" s="3">
        <f t="shared" si="2"/>
        <v>0.16666666666666666</v>
      </c>
      <c r="N15" s="3">
        <f t="shared" si="3"/>
        <v>0.5</v>
      </c>
      <c r="O15" s="3"/>
      <c r="P15" s="3">
        <f t="shared" si="4"/>
        <v>0.30231573855734928</v>
      </c>
      <c r="Q15" s="3">
        <f t="shared" si="5"/>
        <v>0.5</v>
      </c>
      <c r="X15" s="3">
        <f t="shared" si="7"/>
        <v>0.50004999999983335</v>
      </c>
    </row>
    <row r="16" spans="2:24" ht="13" customHeight="1" x14ac:dyDescent="0.2">
      <c r="B16" s="2">
        <v>6</v>
      </c>
      <c r="C16" s="3">
        <f t="shared" si="0"/>
        <v>0.21296533701490147</v>
      </c>
      <c r="D16" s="3">
        <f t="shared" si="1"/>
        <v>0.74750746245307709</v>
      </c>
      <c r="E16" s="3">
        <f t="shared" si="6"/>
        <v>0.25249253754692291</v>
      </c>
      <c r="L16" s="2">
        <v>6</v>
      </c>
      <c r="M16" s="3">
        <f t="shared" si="2"/>
        <v>0.14943825993415238</v>
      </c>
      <c r="N16" s="3">
        <f t="shared" si="3"/>
        <v>0.66075636876581723</v>
      </c>
      <c r="O16" s="3"/>
      <c r="P16" s="3">
        <f t="shared" si="4"/>
        <v>0.21405039663447092</v>
      </c>
      <c r="Q16" s="3">
        <f t="shared" si="5"/>
        <v>0.7701685113093758</v>
      </c>
      <c r="X16" s="3">
        <f t="shared" si="7"/>
        <v>0.66080867019473966</v>
      </c>
    </row>
    <row r="17" spans="2:24" ht="13" customHeight="1" x14ac:dyDescent="0.2">
      <c r="B17" s="2">
        <v>7</v>
      </c>
      <c r="C17" s="3">
        <f t="shared" si="0"/>
        <v>0.10934004978399575</v>
      </c>
      <c r="D17" s="3">
        <f t="shared" si="1"/>
        <v>0.90878878027413212</v>
      </c>
      <c r="E17" s="3">
        <f t="shared" si="6"/>
        <v>9.1211219725867876E-2</v>
      </c>
      <c r="L17" s="2">
        <v>7</v>
      </c>
      <c r="M17" s="3">
        <f t="shared" si="2"/>
        <v>0.1100606731019358</v>
      </c>
      <c r="N17" s="3">
        <f t="shared" si="3"/>
        <v>0.79139147267395504</v>
      </c>
      <c r="O17" s="3"/>
      <c r="P17" s="3">
        <f t="shared" si="4"/>
        <v>9.0796775596016843E-2</v>
      </c>
      <c r="Q17" s="3">
        <f t="shared" si="5"/>
        <v>0.91822913148281993</v>
      </c>
      <c r="X17" s="3">
        <f t="shared" si="7"/>
        <v>0.79143549352232168</v>
      </c>
    </row>
    <row r="18" spans="2:24" ht="13" customHeight="1" x14ac:dyDescent="0.2">
      <c r="B18" s="2">
        <v>8</v>
      </c>
      <c r="C18" s="3">
        <f t="shared" si="0"/>
        <v>3.5993977675458706E-2</v>
      </c>
      <c r="D18" s="3">
        <f t="shared" si="1"/>
        <v>0.97724986805182079</v>
      </c>
      <c r="E18" s="3">
        <f t="shared" si="6"/>
        <v>2.2750131948179209E-2</v>
      </c>
      <c r="L18" s="2">
        <v>8</v>
      </c>
      <c r="M18" s="3">
        <f t="shared" si="2"/>
        <v>6.9995723602337662E-2</v>
      </c>
      <c r="N18" s="3">
        <f t="shared" si="3"/>
        <v>0.88079707797788231</v>
      </c>
      <c r="O18" s="3"/>
      <c r="P18" s="3">
        <f t="shared" si="4"/>
        <v>3.0493747351625231E-2</v>
      </c>
      <c r="Q18" s="3">
        <f t="shared" si="5"/>
        <v>0.97411306207230108</v>
      </c>
      <c r="X18" s="3">
        <f t="shared" si="7"/>
        <v>0.88082857245536572</v>
      </c>
    </row>
    <row r="19" spans="2:24" ht="13" customHeight="1" x14ac:dyDescent="0.2">
      <c r="B19" s="2">
        <v>9</v>
      </c>
      <c r="C19" s="3">
        <f t="shared" si="0"/>
        <v>7.597324015864962E-3</v>
      </c>
      <c r="D19" s="3">
        <f t="shared" si="1"/>
        <v>0.99616961943241022</v>
      </c>
      <c r="E19" s="3">
        <f t="shared" si="6"/>
        <v>3.8303805675897751E-3</v>
      </c>
      <c r="L19" s="2">
        <v>9</v>
      </c>
      <c r="M19" s="3">
        <f t="shared" si="2"/>
        <v>4.0498784127596735E-2</v>
      </c>
      <c r="N19" s="3">
        <f t="shared" si="3"/>
        <v>0.93503083087133598</v>
      </c>
      <c r="O19" s="3"/>
      <c r="P19" s="3">
        <f t="shared" si="4"/>
        <v>9.4396251271844523E-3</v>
      </c>
      <c r="Q19" s="3">
        <f t="shared" si="5"/>
        <v>0.9921319965223504</v>
      </c>
      <c r="X19" s="3">
        <f t="shared" si="7"/>
        <v>0.935051077327268</v>
      </c>
    </row>
    <row r="20" spans="2:24" ht="13" customHeight="1" x14ac:dyDescent="0.2">
      <c r="B20" s="10">
        <v>10</v>
      </c>
      <c r="C20" s="11">
        <f t="shared" si="0"/>
        <v>1.0281859975274036E-3</v>
      </c>
      <c r="D20" s="11">
        <f t="shared" si="1"/>
        <v>0.99957093966680322</v>
      </c>
      <c r="E20" s="11">
        <f t="shared" si="6"/>
        <v>4.290603331967846E-4</v>
      </c>
      <c r="L20" s="10">
        <v>10</v>
      </c>
      <c r="M20" s="11">
        <f t="shared" si="2"/>
        <v>2.217248277448507E-2</v>
      </c>
      <c r="N20" s="11">
        <f t="shared" si="3"/>
        <v>0.96555480433378893</v>
      </c>
      <c r="O20" s="11"/>
      <c r="P20" s="11">
        <f t="shared" si="4"/>
        <v>2.8483048001199554E-3</v>
      </c>
      <c r="Q20" s="11">
        <f t="shared" si="5"/>
        <v>0.99763902011954486</v>
      </c>
      <c r="X20" s="3">
        <f t="shared" si="7"/>
        <v>0.96556699711782812</v>
      </c>
    </row>
    <row r="21" spans="2:24" ht="13" customHeight="1" x14ac:dyDescent="0.2">
      <c r="B21" s="16" t="s">
        <v>46</v>
      </c>
      <c r="D21" s="3"/>
      <c r="E21" s="3"/>
      <c r="X21" s="3"/>
    </row>
    <row r="22" spans="2:24" ht="13" customHeight="1" x14ac:dyDescent="0.2">
      <c r="B22" s="16" t="s">
        <v>47</v>
      </c>
      <c r="D22" s="3"/>
      <c r="E22" s="3"/>
    </row>
    <row r="24" spans="2:24" ht="13" customHeight="1" x14ac:dyDescent="0.2">
      <c r="B24" s="1">
        <v>5</v>
      </c>
      <c r="C24" s="1">
        <v>0</v>
      </c>
      <c r="L24" s="1">
        <v>5</v>
      </c>
      <c r="M24" s="1">
        <v>0</v>
      </c>
    </row>
    <row r="25" spans="2:24" ht="13" customHeight="1" x14ac:dyDescent="0.2">
      <c r="B25" s="1">
        <v>5</v>
      </c>
      <c r="C25" s="1">
        <v>1</v>
      </c>
      <c r="L25" s="1">
        <v>5</v>
      </c>
      <c r="M25" s="1">
        <v>1</v>
      </c>
    </row>
    <row r="26" spans="2:24" ht="13" customHeight="1" x14ac:dyDescent="0.2">
      <c r="B26" s="1">
        <v>0</v>
      </c>
      <c r="D26" s="1">
        <v>0.5</v>
      </c>
      <c r="L26" s="1">
        <v>0</v>
      </c>
      <c r="N26" s="1">
        <v>0.5</v>
      </c>
    </row>
    <row r="27" spans="2:24" ht="13" customHeight="1" x14ac:dyDescent="0.2">
      <c r="B27" s="1">
        <v>10</v>
      </c>
      <c r="D27" s="1">
        <v>0.5</v>
      </c>
      <c r="L27" s="1">
        <v>10</v>
      </c>
      <c r="N27" s="1">
        <v>0.5</v>
      </c>
    </row>
  </sheetData>
  <mergeCells count="4">
    <mergeCell ref="M7:N7"/>
    <mergeCell ref="P7:Q7"/>
    <mergeCell ref="M6:N6"/>
    <mergeCell ref="P6:Q6"/>
  </mergeCells>
  <phoneticPr fontId="1"/>
  <pageMargins left="0.7" right="0.7" top="0.75" bottom="0.75" header="0.3" footer="0.3"/>
  <pageSetup paperSize="9" orientation="portrait" horizontalDpi="0" verticalDpi="0" r:id="rId1"/>
  <ignoredErrors>
    <ignoredError sqref="N10:N20 P10:Q2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5B31D-F8FD-4D59-A2E0-9A8B1AA5C812}">
  <dimension ref="B3:H27"/>
  <sheetViews>
    <sheetView workbookViewId="0"/>
  </sheetViews>
  <sheetFormatPr defaultRowHeight="13" customHeight="1" x14ac:dyDescent="0.2"/>
  <cols>
    <col min="1" max="1" width="8.7265625" style="1"/>
    <col min="2" max="2" width="6.36328125" style="1" customWidth="1"/>
    <col min="3" max="5" width="6.08984375" style="1" customWidth="1"/>
    <col min="6" max="6" width="6.7265625" style="1" customWidth="1"/>
    <col min="7" max="8" width="8.7265625" style="1"/>
    <col min="9" max="9" width="5.90625" style="1" customWidth="1"/>
    <col min="10" max="12" width="8.7265625" style="1"/>
    <col min="13" max="13" width="4.26953125" style="1" customWidth="1"/>
    <col min="14" max="16384" width="8.7265625" style="1"/>
  </cols>
  <sheetData>
    <row r="3" spans="2:7" ht="13" customHeight="1" x14ac:dyDescent="0.2">
      <c r="B3" s="23" t="s">
        <v>57</v>
      </c>
    </row>
    <row r="4" spans="2:7" ht="13" customHeight="1" x14ac:dyDescent="0.2">
      <c r="G4" s="23" t="s">
        <v>58</v>
      </c>
    </row>
    <row r="5" spans="2:7" ht="13" customHeight="1" x14ac:dyDescent="0.2">
      <c r="B5" s="12" t="s">
        <v>9</v>
      </c>
      <c r="C5" s="6">
        <v>20</v>
      </c>
      <c r="D5" s="6">
        <v>20</v>
      </c>
      <c r="E5" s="6">
        <v>20</v>
      </c>
    </row>
    <row r="6" spans="2:7" ht="13" customHeight="1" x14ac:dyDescent="0.2">
      <c r="B6" s="5" t="s">
        <v>8</v>
      </c>
      <c r="C6" s="4">
        <v>5</v>
      </c>
      <c r="D6" s="4">
        <v>5</v>
      </c>
      <c r="E6" s="4">
        <v>5</v>
      </c>
    </row>
    <row r="7" spans="2:7" ht="13" customHeight="1" x14ac:dyDescent="0.2">
      <c r="B7" s="5" t="s">
        <v>7</v>
      </c>
      <c r="C7" s="4">
        <v>0.5</v>
      </c>
      <c r="D7" s="14">
        <v>1</v>
      </c>
      <c r="E7" s="14">
        <v>2</v>
      </c>
    </row>
    <row r="8" spans="2:7" ht="13" customHeight="1" x14ac:dyDescent="0.2">
      <c r="B8" s="8" t="s">
        <v>52</v>
      </c>
      <c r="C8" s="8" t="s">
        <v>10</v>
      </c>
      <c r="D8" s="8" t="s">
        <v>11</v>
      </c>
      <c r="E8" s="8" t="s">
        <v>12</v>
      </c>
      <c r="F8" s="4"/>
    </row>
    <row r="9" spans="2:7" ht="13" customHeight="1" x14ac:dyDescent="0.2">
      <c r="B9" s="15">
        <v>1E-3</v>
      </c>
      <c r="C9" s="15">
        <f>$C$5*$B9^C$7/($B9^C$7+$C$6^C$7)</f>
        <v>0.27889849217305357</v>
      </c>
      <c r="D9" s="15">
        <f t="shared" ref="D9:E9" si="0">$C$5*$B9^D$7/($B9^D$7+$C$6^D$7)</f>
        <v>3.9992001599680064E-3</v>
      </c>
      <c r="E9" s="15">
        <f t="shared" si="0"/>
        <v>7.9999996800000122E-7</v>
      </c>
      <c r="F9" s="3"/>
    </row>
    <row r="10" spans="2:7" ht="13" customHeight="1" x14ac:dyDescent="0.2">
      <c r="B10" s="15">
        <v>0.125</v>
      </c>
      <c r="C10" s="15">
        <f t="shared" ref="C10:E20" si="1">$C$5*$B10^C$7/($B10^C$7+$C$6^C$7)</f>
        <v>2.7305411899162864</v>
      </c>
      <c r="D10" s="15">
        <f t="shared" si="1"/>
        <v>0.48780487804878048</v>
      </c>
      <c r="E10" s="15">
        <f t="shared" si="1"/>
        <v>1.2492192379762648E-2</v>
      </c>
      <c r="F10" s="3"/>
    </row>
    <row r="11" spans="2:7" ht="13" customHeight="1" x14ac:dyDescent="0.2">
      <c r="B11" s="15">
        <v>0.25</v>
      </c>
      <c r="C11" s="15">
        <f t="shared" si="1"/>
        <v>3.654879952631136</v>
      </c>
      <c r="D11" s="15">
        <f t="shared" si="1"/>
        <v>0.95238095238095233</v>
      </c>
      <c r="E11" s="15">
        <f t="shared" si="1"/>
        <v>4.9875311720698257E-2</v>
      </c>
      <c r="F11" s="3"/>
    </row>
    <row r="12" spans="2:7" ht="13" customHeight="1" x14ac:dyDescent="0.2">
      <c r="B12" s="13">
        <v>0.5</v>
      </c>
      <c r="C12" s="15">
        <f t="shared" si="1"/>
        <v>4.8050614670408427</v>
      </c>
      <c r="D12" s="15">
        <f t="shared" si="1"/>
        <v>1.8181818181818181</v>
      </c>
      <c r="E12" s="15">
        <f t="shared" si="1"/>
        <v>0.19801980198019803</v>
      </c>
      <c r="F12" s="3"/>
    </row>
    <row r="13" spans="2:7" ht="13" customHeight="1" x14ac:dyDescent="0.2">
      <c r="B13" s="2">
        <v>1</v>
      </c>
      <c r="C13" s="15">
        <f t="shared" si="1"/>
        <v>6.1803398874989481</v>
      </c>
      <c r="D13" s="15">
        <f t="shared" si="1"/>
        <v>3.3333333333333335</v>
      </c>
      <c r="E13" s="15">
        <f t="shared" si="1"/>
        <v>0.76923076923076927</v>
      </c>
      <c r="F13" s="3"/>
    </row>
    <row r="14" spans="2:7" ht="13" customHeight="1" x14ac:dyDescent="0.2">
      <c r="B14" s="2">
        <v>2</v>
      </c>
      <c r="C14" s="15">
        <f t="shared" si="1"/>
        <v>7.7485177344558629</v>
      </c>
      <c r="D14" s="15">
        <f t="shared" si="1"/>
        <v>5.7142857142857144</v>
      </c>
      <c r="E14" s="15">
        <f t="shared" si="1"/>
        <v>2.7586206896551726</v>
      </c>
      <c r="F14" s="3"/>
    </row>
    <row r="15" spans="2:7" ht="13" customHeight="1" x14ac:dyDescent="0.2">
      <c r="B15" s="2">
        <v>4</v>
      </c>
      <c r="C15" s="15">
        <f t="shared" si="1"/>
        <v>9.4427190999915869</v>
      </c>
      <c r="D15" s="15">
        <f t="shared" si="1"/>
        <v>8.8888888888888893</v>
      </c>
      <c r="E15" s="15">
        <f t="shared" si="1"/>
        <v>7.8048780487804876</v>
      </c>
      <c r="F15" s="3"/>
    </row>
    <row r="16" spans="2:7" ht="13" customHeight="1" x14ac:dyDescent="0.2">
      <c r="B16" s="2">
        <v>8</v>
      </c>
      <c r="C16" s="15">
        <f t="shared" si="1"/>
        <v>11.169631197754944</v>
      </c>
      <c r="D16" s="15">
        <f t="shared" si="1"/>
        <v>12.307692307692308</v>
      </c>
      <c r="E16" s="15">
        <f t="shared" si="1"/>
        <v>14.382022471910112</v>
      </c>
      <c r="F16" s="3"/>
    </row>
    <row r="17" spans="2:8" ht="13" customHeight="1" x14ac:dyDescent="0.2">
      <c r="B17" s="2">
        <v>16</v>
      </c>
      <c r="C17" s="15">
        <f t="shared" si="1"/>
        <v>12.828596527274257</v>
      </c>
      <c r="D17" s="15">
        <f t="shared" si="1"/>
        <v>15.238095238095237</v>
      </c>
      <c r="E17" s="15">
        <f t="shared" si="1"/>
        <v>18.22064056939502</v>
      </c>
      <c r="F17" s="3"/>
    </row>
    <row r="18" spans="2:8" ht="13" customHeight="1" x14ac:dyDescent="0.2">
      <c r="B18" s="2">
        <v>32</v>
      </c>
      <c r="C18" s="15">
        <f t="shared" si="1"/>
        <v>14.333992118019616</v>
      </c>
      <c r="D18" s="15">
        <f t="shared" si="1"/>
        <v>17.297297297297298</v>
      </c>
      <c r="E18" s="15">
        <f t="shared" si="1"/>
        <v>19.523355576739753</v>
      </c>
      <c r="F18" s="3"/>
    </row>
    <row r="19" spans="2:8" ht="13" customHeight="1" x14ac:dyDescent="0.2">
      <c r="B19" s="2">
        <v>64</v>
      </c>
      <c r="C19" s="15">
        <f t="shared" si="1"/>
        <v>15.631002094915825</v>
      </c>
      <c r="D19" s="15">
        <f t="shared" si="1"/>
        <v>18.55072463768116</v>
      </c>
      <c r="E19" s="15">
        <f t="shared" si="1"/>
        <v>19.878670225673382</v>
      </c>
      <c r="F19" s="3"/>
    </row>
    <row r="20" spans="2:8" ht="13" customHeight="1" x14ac:dyDescent="0.2">
      <c r="B20" s="10">
        <v>128</v>
      </c>
      <c r="C20" s="17">
        <f t="shared" si="1"/>
        <v>16.699476214415117</v>
      </c>
      <c r="D20" s="17">
        <f t="shared" si="1"/>
        <v>19.248120300751879</v>
      </c>
      <c r="E20" s="17">
        <f t="shared" si="1"/>
        <v>19.969528917057712</v>
      </c>
    </row>
    <row r="22" spans="2:8" ht="13" customHeight="1" x14ac:dyDescent="0.2">
      <c r="F22" s="36" t="s">
        <v>59</v>
      </c>
      <c r="G22" s="36" t="s">
        <v>60</v>
      </c>
      <c r="H22" s="36" t="s">
        <v>60</v>
      </c>
    </row>
    <row r="23" spans="2:8" ht="13" customHeight="1" x14ac:dyDescent="0.2">
      <c r="F23" s="1">
        <v>5</v>
      </c>
      <c r="G23" s="1">
        <v>0</v>
      </c>
      <c r="H23" s="1">
        <v>0</v>
      </c>
    </row>
    <row r="24" spans="2:8" ht="13" customHeight="1" x14ac:dyDescent="0.2">
      <c r="F24" s="1">
        <v>5</v>
      </c>
      <c r="G24" s="1">
        <v>10</v>
      </c>
      <c r="H24" s="1">
        <v>10</v>
      </c>
    </row>
    <row r="25" spans="2:8" ht="13" customHeight="1" x14ac:dyDescent="0.2">
      <c r="F25" s="36" t="s">
        <v>59</v>
      </c>
      <c r="G25" s="36" t="s">
        <v>60</v>
      </c>
      <c r="H25" s="36" t="s">
        <v>59</v>
      </c>
    </row>
    <row r="26" spans="2:8" ht="13" customHeight="1" x14ac:dyDescent="0.2">
      <c r="F26" s="1">
        <v>0</v>
      </c>
      <c r="G26" s="1">
        <v>10</v>
      </c>
      <c r="H26" s="1">
        <v>0.1</v>
      </c>
    </row>
    <row r="27" spans="2:8" ht="13" customHeight="1" x14ac:dyDescent="0.2">
      <c r="F27" s="1">
        <v>20</v>
      </c>
      <c r="G27" s="1">
        <v>10</v>
      </c>
      <c r="H27" s="1">
        <v>100</v>
      </c>
    </row>
  </sheetData>
  <phoneticPr fontId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2051" r:id="rId3">
          <objectPr defaultSize="0" autoPict="0" r:id="rId4">
            <anchor moveWithCells="1" sizeWithCells="1">
              <from>
                <xdr:col>11</xdr:col>
                <xdr:colOff>127000</xdr:colOff>
                <xdr:row>0</xdr:row>
                <xdr:rowOff>88900</xdr:rowOff>
              </from>
              <to>
                <xdr:col>13</xdr:col>
                <xdr:colOff>44450</xdr:colOff>
                <xdr:row>3</xdr:row>
                <xdr:rowOff>38100</xdr:rowOff>
              </to>
            </anchor>
          </objectPr>
        </oleObject>
      </mc:Choice>
      <mc:Fallback>
        <oleObject progId="Equation.DSMT4" shapeId="2051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6B675-DDC6-4A9A-AB4C-BF65B5478ED0}">
  <dimension ref="B3:M28"/>
  <sheetViews>
    <sheetView workbookViewId="0"/>
  </sheetViews>
  <sheetFormatPr defaultRowHeight="13" x14ac:dyDescent="0.2"/>
  <cols>
    <col min="1" max="1" width="9.54296875" style="1" customWidth="1"/>
    <col min="2" max="2" width="7.6328125" style="1" customWidth="1"/>
    <col min="3" max="4" width="6.26953125" style="1" customWidth="1"/>
    <col min="5" max="5" width="6.54296875" style="1" customWidth="1"/>
    <col min="6" max="6" width="1.08984375" style="1" customWidth="1"/>
    <col min="7" max="9" width="6.453125" style="1" customWidth="1"/>
    <col min="10" max="10" width="1.1796875" style="1" customWidth="1"/>
    <col min="11" max="11" width="8.26953125" style="1" customWidth="1"/>
    <col min="12" max="12" width="7.1796875" style="1" customWidth="1"/>
    <col min="13" max="13" width="9" style="1" bestFit="1" customWidth="1"/>
    <col min="14" max="14" width="8.90625" style="1" customWidth="1"/>
    <col min="15" max="16384" width="8.7265625" style="1"/>
  </cols>
  <sheetData>
    <row r="3" spans="2:12" x14ac:dyDescent="0.2">
      <c r="C3" s="35" t="s">
        <v>61</v>
      </c>
    </row>
    <row r="4" spans="2:12" ht="13" customHeight="1" x14ac:dyDescent="0.2">
      <c r="L4" s="35" t="s">
        <v>62</v>
      </c>
    </row>
    <row r="5" spans="2:12" ht="15" x14ac:dyDescent="0.2">
      <c r="B5" s="19" t="s">
        <v>14</v>
      </c>
      <c r="C5" s="41">
        <v>5</v>
      </c>
      <c r="D5" s="42"/>
      <c r="E5" s="42"/>
      <c r="F5" s="7"/>
      <c r="G5" s="41">
        <v>5</v>
      </c>
      <c r="H5" s="42"/>
      <c r="I5" s="42"/>
    </row>
    <row r="6" spans="2:12" ht="13" customHeight="1" x14ac:dyDescent="0.2">
      <c r="B6" s="20" t="s">
        <v>15</v>
      </c>
      <c r="C6" s="37">
        <v>1.5</v>
      </c>
      <c r="D6" s="38"/>
      <c r="E6" s="38"/>
      <c r="G6" s="43">
        <v>1</v>
      </c>
      <c r="H6" s="44"/>
      <c r="I6" s="44"/>
    </row>
    <row r="7" spans="2:12" ht="13" customHeight="1" x14ac:dyDescent="0.2">
      <c r="D7" s="34" t="s">
        <v>44</v>
      </c>
      <c r="E7" s="34" t="s">
        <v>45</v>
      </c>
      <c r="H7" s="34" t="s">
        <v>44</v>
      </c>
      <c r="I7" s="34" t="s">
        <v>45</v>
      </c>
    </row>
    <row r="8" spans="2:12" ht="13" customHeight="1" x14ac:dyDescent="0.2">
      <c r="B8" s="8" t="s">
        <v>0</v>
      </c>
      <c r="C8" s="8" t="s">
        <v>13</v>
      </c>
      <c r="D8" s="9" t="s">
        <v>16</v>
      </c>
      <c r="E8" s="9" t="s">
        <v>17</v>
      </c>
      <c r="F8" s="4"/>
      <c r="G8" s="8" t="s">
        <v>13</v>
      </c>
      <c r="H8" s="9" t="s">
        <v>16</v>
      </c>
      <c r="I8" s="9" t="s">
        <v>17</v>
      </c>
    </row>
    <row r="9" spans="2:12" ht="13" customHeight="1" x14ac:dyDescent="0.2">
      <c r="B9" s="2">
        <v>0</v>
      </c>
      <c r="C9" s="13">
        <f t="shared" ref="C9:C19" si="0">($B9-$C$5)/$C$6</f>
        <v>-3.3333333333333335</v>
      </c>
      <c r="D9" s="15">
        <f t="shared" ref="D9:D19" si="1">(1/$C$6)*EXP(-$C9)*EXP(-EXP(-$C9))</f>
        <v>1.2519212278346039E-11</v>
      </c>
      <c r="E9" s="15">
        <f>EXP(-EXP(-C9))</f>
        <v>6.6991544329583557E-13</v>
      </c>
      <c r="F9" s="15"/>
      <c r="G9" s="13">
        <f t="shared" ref="G9:G19" si="2">($B9-$G$5)/$G$6</f>
        <v>-5</v>
      </c>
      <c r="H9" s="15">
        <f t="shared" ref="H9:H19" si="3">(1/$G$6)*EXP(-$G9)*EXP(-EXP(-$G9))</f>
        <v>5.2054271084956425E-63</v>
      </c>
      <c r="I9" s="15">
        <f>EXP(-EXP(-G9))</f>
        <v>3.5073891964646352E-65</v>
      </c>
    </row>
    <row r="10" spans="2:12" ht="13" customHeight="1" x14ac:dyDescent="0.2">
      <c r="B10" s="2">
        <v>1</v>
      </c>
      <c r="C10" s="13">
        <f t="shared" si="0"/>
        <v>-2.6666666666666665</v>
      </c>
      <c r="D10" s="15">
        <f t="shared" si="1"/>
        <v>5.3913510997865204E-6</v>
      </c>
      <c r="E10" s="15">
        <f t="shared" ref="E10:E19" si="4">EXP(-EXP(-C10))</f>
        <v>5.6191452175052129E-7</v>
      </c>
      <c r="F10" s="15"/>
      <c r="G10" s="13">
        <f t="shared" si="2"/>
        <v>-4</v>
      </c>
      <c r="H10" s="15">
        <f t="shared" si="3"/>
        <v>1.0604803997042797E-22</v>
      </c>
      <c r="I10" s="15">
        <f t="shared" ref="I10:I19" si="5">EXP(-EXP(-G10))</f>
        <v>1.9423376049564073E-24</v>
      </c>
    </row>
    <row r="11" spans="2:12" ht="13" customHeight="1" x14ac:dyDescent="0.2">
      <c r="B11" s="2">
        <v>2</v>
      </c>
      <c r="C11" s="13">
        <f t="shared" si="0"/>
        <v>-2</v>
      </c>
      <c r="D11" s="15">
        <f t="shared" si="1"/>
        <v>3.04418761341861E-3</v>
      </c>
      <c r="E11" s="15">
        <f t="shared" si="4"/>
        <v>6.1797898933109343E-4</v>
      </c>
      <c r="F11" s="15"/>
      <c r="G11" s="13">
        <f t="shared" si="2"/>
        <v>-3</v>
      </c>
      <c r="H11" s="15">
        <f t="shared" si="3"/>
        <v>3.8005425040443575E-8</v>
      </c>
      <c r="I11" s="15">
        <f t="shared" si="5"/>
        <v>1.8921786948382924E-9</v>
      </c>
    </row>
    <row r="12" spans="2:12" ht="13" customHeight="1" x14ac:dyDescent="0.2">
      <c r="B12" s="2">
        <v>3</v>
      </c>
      <c r="C12" s="13">
        <f t="shared" si="0"/>
        <v>-1.3333333333333333</v>
      </c>
      <c r="D12" s="15">
        <f t="shared" si="1"/>
        <v>5.6937581677127314E-2</v>
      </c>
      <c r="E12" s="15">
        <f t="shared" si="4"/>
        <v>2.2512875371981805E-2</v>
      </c>
      <c r="F12" s="15"/>
      <c r="G12" s="13">
        <f t="shared" si="2"/>
        <v>-2</v>
      </c>
      <c r="H12" s="15">
        <f t="shared" si="3"/>
        <v>4.5662814201279153E-3</v>
      </c>
      <c r="I12" s="15">
        <f t="shared" si="5"/>
        <v>6.1797898933109343E-4</v>
      </c>
    </row>
    <row r="13" spans="2:12" ht="13" customHeight="1" x14ac:dyDescent="0.2">
      <c r="B13" s="2">
        <v>4</v>
      </c>
      <c r="C13" s="13">
        <f t="shared" si="0"/>
        <v>-0.66666666666666663</v>
      </c>
      <c r="D13" s="15">
        <f t="shared" si="1"/>
        <v>0.18516045925715657</v>
      </c>
      <c r="E13" s="15">
        <f t="shared" si="4"/>
        <v>0.14259682432584145</v>
      </c>
      <c r="F13" s="15"/>
      <c r="G13" s="13">
        <f t="shared" si="2"/>
        <v>-1</v>
      </c>
      <c r="H13" s="15">
        <f t="shared" si="3"/>
        <v>0.1793740787340172</v>
      </c>
      <c r="I13" s="15">
        <f t="shared" si="5"/>
        <v>6.5988035845312543E-2</v>
      </c>
    </row>
    <row r="14" spans="2:12" ht="13" customHeight="1" x14ac:dyDescent="0.2">
      <c r="B14" s="2">
        <v>5</v>
      </c>
      <c r="C14" s="13">
        <f t="shared" si="0"/>
        <v>0</v>
      </c>
      <c r="D14" s="15">
        <f t="shared" si="1"/>
        <v>0.24525296078096154</v>
      </c>
      <c r="E14" s="15">
        <f t="shared" si="4"/>
        <v>0.36787944117144233</v>
      </c>
      <c r="F14" s="15"/>
      <c r="G14" s="13">
        <f t="shared" si="2"/>
        <v>0</v>
      </c>
      <c r="H14" s="15">
        <f t="shared" si="3"/>
        <v>0.36787944117144233</v>
      </c>
      <c r="I14" s="15">
        <f t="shared" si="5"/>
        <v>0.36787944117144233</v>
      </c>
    </row>
    <row r="15" spans="2:12" ht="13" customHeight="1" x14ac:dyDescent="0.2">
      <c r="B15" s="2">
        <v>6</v>
      </c>
      <c r="C15" s="13">
        <f t="shared" si="0"/>
        <v>0.66666666666666663</v>
      </c>
      <c r="D15" s="15">
        <f t="shared" si="1"/>
        <v>0.20483532941045007</v>
      </c>
      <c r="E15" s="15">
        <f t="shared" si="4"/>
        <v>0.59844711585507249</v>
      </c>
      <c r="F15" s="15"/>
      <c r="G15" s="13">
        <f t="shared" si="2"/>
        <v>1</v>
      </c>
      <c r="H15" s="15">
        <f t="shared" si="3"/>
        <v>0.25464638004358253</v>
      </c>
      <c r="I15" s="15">
        <f t="shared" si="5"/>
        <v>0.69220062755534639</v>
      </c>
    </row>
    <row r="16" spans="2:12" ht="13" customHeight="1" x14ac:dyDescent="0.2">
      <c r="B16" s="2">
        <v>7</v>
      </c>
      <c r="C16" s="13">
        <f t="shared" si="0"/>
        <v>1.3333333333333333</v>
      </c>
      <c r="D16" s="15">
        <f t="shared" si="1"/>
        <v>0.13501146481997023</v>
      </c>
      <c r="E16" s="15">
        <f t="shared" si="4"/>
        <v>0.7682829892525026</v>
      </c>
      <c r="F16" s="15"/>
      <c r="G16" s="13">
        <f t="shared" si="2"/>
        <v>2</v>
      </c>
      <c r="H16" s="15">
        <f t="shared" si="3"/>
        <v>0.11820495159314316</v>
      </c>
      <c r="I16" s="15">
        <f t="shared" si="5"/>
        <v>0.87342301849311665</v>
      </c>
    </row>
    <row r="17" spans="2:13" ht="13" customHeight="1" x14ac:dyDescent="0.2">
      <c r="B17" s="2">
        <v>8</v>
      </c>
      <c r="C17" s="13">
        <f t="shared" si="0"/>
        <v>2</v>
      </c>
      <c r="D17" s="15">
        <f t="shared" si="1"/>
        <v>7.8803301062095432E-2</v>
      </c>
      <c r="E17" s="15">
        <f t="shared" si="4"/>
        <v>0.87342301849311665</v>
      </c>
      <c r="F17" s="15"/>
      <c r="G17" s="13">
        <f t="shared" si="2"/>
        <v>3</v>
      </c>
      <c r="H17" s="15">
        <f t="shared" si="3"/>
        <v>4.7369009677907921E-2</v>
      </c>
      <c r="I17" s="15">
        <f t="shared" si="5"/>
        <v>0.95143199290045344</v>
      </c>
    </row>
    <row r="18" spans="2:13" ht="13" customHeight="1" x14ac:dyDescent="0.2">
      <c r="B18" s="2">
        <v>9</v>
      </c>
      <c r="C18" s="13">
        <f t="shared" si="0"/>
        <v>2.6666666666666665</v>
      </c>
      <c r="D18" s="15">
        <f t="shared" si="1"/>
        <v>4.3212942832593824E-2</v>
      </c>
      <c r="E18" s="15">
        <f t="shared" si="4"/>
        <v>0.93287557120679887</v>
      </c>
      <c r="F18" s="15"/>
      <c r="G18" s="13">
        <f t="shared" si="2"/>
        <v>4</v>
      </c>
      <c r="H18" s="15">
        <f t="shared" si="3"/>
        <v>1.7983229696713642E-2</v>
      </c>
      <c r="I18" s="15">
        <f t="shared" si="5"/>
        <v>0.98185107306166652</v>
      </c>
    </row>
    <row r="19" spans="2:13" ht="13" customHeight="1" x14ac:dyDescent="0.2">
      <c r="B19" s="10">
        <v>10</v>
      </c>
      <c r="C19" s="18">
        <f t="shared" si="0"/>
        <v>3.3333333333333335</v>
      </c>
      <c r="D19" s="17">
        <f t="shared" si="1"/>
        <v>2.2949194645543767E-2</v>
      </c>
      <c r="E19" s="17">
        <f t="shared" si="4"/>
        <v>0.96495482390302589</v>
      </c>
      <c r="F19" s="17"/>
      <c r="G19" s="18">
        <f t="shared" si="2"/>
        <v>5</v>
      </c>
      <c r="H19" s="17">
        <f t="shared" si="3"/>
        <v>6.6926996775355145E-3</v>
      </c>
      <c r="I19" s="17">
        <f t="shared" si="5"/>
        <v>0.99328470206784147</v>
      </c>
    </row>
    <row r="20" spans="2:13" ht="13" customHeight="1" x14ac:dyDescent="0.2"/>
    <row r="21" spans="2:13" ht="13" customHeight="1" x14ac:dyDescent="0.2"/>
    <row r="22" spans="2:13" ht="13" customHeight="1" x14ac:dyDescent="0.2">
      <c r="B22" s="1">
        <v>5</v>
      </c>
      <c r="C22" s="1">
        <v>0</v>
      </c>
      <c r="G22"/>
      <c r="M22" s="22">
        <f>EXP(-EXP(0))</f>
        <v>0.36787944117144233</v>
      </c>
    </row>
    <row r="23" spans="2:13" ht="13" customHeight="1" x14ac:dyDescent="0.2">
      <c r="B23" s="1">
        <v>5</v>
      </c>
      <c r="C23" s="1">
        <v>1</v>
      </c>
    </row>
    <row r="24" spans="2:13" ht="13" customHeight="1" x14ac:dyDescent="0.2">
      <c r="B24" s="1">
        <v>0</v>
      </c>
      <c r="D24" s="1">
        <v>0.36799999999999999</v>
      </c>
    </row>
    <row r="25" spans="2:13" ht="13" customHeight="1" x14ac:dyDescent="0.2">
      <c r="B25" s="1">
        <v>10</v>
      </c>
      <c r="D25" s="1">
        <v>0.36799999999999999</v>
      </c>
    </row>
    <row r="26" spans="2:13" x14ac:dyDescent="0.2">
      <c r="G26"/>
    </row>
    <row r="28" spans="2:13" x14ac:dyDescent="0.2">
      <c r="B28" s="1">
        <f>1-0.632</f>
        <v>0.36799999999999999</v>
      </c>
    </row>
  </sheetData>
  <mergeCells count="4">
    <mergeCell ref="C6:E6"/>
    <mergeCell ref="G6:I6"/>
    <mergeCell ref="C5:E5"/>
    <mergeCell ref="G5:I5"/>
  </mergeCells>
  <phoneticPr fontId="1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3074" r:id="rId4">
          <objectPr defaultSize="0" autoPict="0" r:id="rId5">
            <anchor moveWithCells="1" sizeWithCells="1">
              <from>
                <xdr:col>6</xdr:col>
                <xdr:colOff>0</xdr:colOff>
                <xdr:row>21</xdr:row>
                <xdr:rowOff>0</xdr:rowOff>
              </from>
              <to>
                <xdr:col>9</xdr:col>
                <xdr:colOff>527050</xdr:colOff>
                <xdr:row>23</xdr:row>
                <xdr:rowOff>139700</xdr:rowOff>
              </to>
            </anchor>
          </objectPr>
        </oleObject>
      </mc:Choice>
      <mc:Fallback>
        <oleObject progId="Equation.DSMT4" shapeId="3074" r:id="rId4"/>
      </mc:Fallback>
    </mc:AlternateContent>
    <mc:AlternateContent xmlns:mc="http://schemas.openxmlformats.org/markup-compatibility/2006">
      <mc:Choice Requires="x14">
        <oleObject progId="Equation.DSMT4" shapeId="3075" r:id="rId6">
          <objectPr defaultSize="0" autoPict="0" r:id="rId7">
            <anchor moveWithCells="1" sizeWithCells="1">
              <from>
                <xdr:col>6</xdr:col>
                <xdr:colOff>0</xdr:colOff>
                <xdr:row>25</xdr:row>
                <xdr:rowOff>0</xdr:rowOff>
              </from>
              <to>
                <xdr:col>12</xdr:col>
                <xdr:colOff>412750</xdr:colOff>
                <xdr:row>27</xdr:row>
                <xdr:rowOff>139700</xdr:rowOff>
              </to>
            </anchor>
          </objectPr>
        </oleObject>
      </mc:Choice>
      <mc:Fallback>
        <oleObject progId="Equation.DSMT4" shapeId="3075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3AEFA-FD10-42B5-957C-DC69CF8D4F2E}">
  <dimension ref="B3:M28"/>
  <sheetViews>
    <sheetView workbookViewId="0"/>
  </sheetViews>
  <sheetFormatPr defaultRowHeight="13" x14ac:dyDescent="0.2"/>
  <cols>
    <col min="1" max="1" width="8.7265625" style="1"/>
    <col min="2" max="5" width="6.26953125" style="1" customWidth="1"/>
    <col min="6" max="6" width="0.81640625" style="1" customWidth="1"/>
    <col min="7" max="9" width="6.26953125" style="1" customWidth="1"/>
    <col min="10" max="10" width="1" style="1" customWidth="1"/>
    <col min="11" max="11" width="8.26953125" style="1" customWidth="1"/>
    <col min="12" max="12" width="7.1796875" style="1" customWidth="1"/>
    <col min="13" max="13" width="9" style="1" bestFit="1" customWidth="1"/>
    <col min="14" max="14" width="9.08984375" style="1" customWidth="1"/>
    <col min="15" max="16384" width="8.7265625" style="1"/>
  </cols>
  <sheetData>
    <row r="3" spans="2:12" x14ac:dyDescent="0.2">
      <c r="C3" s="23" t="s">
        <v>63</v>
      </c>
    </row>
    <row r="4" spans="2:12" ht="13" customHeight="1" x14ac:dyDescent="0.2">
      <c r="L4" s="23" t="s">
        <v>64</v>
      </c>
    </row>
    <row r="5" spans="2:12" ht="15" x14ac:dyDescent="0.2">
      <c r="B5" s="6" t="s">
        <v>18</v>
      </c>
      <c r="C5" s="41">
        <v>5</v>
      </c>
      <c r="D5" s="42"/>
      <c r="E5" s="42"/>
      <c r="F5" s="7"/>
      <c r="G5" s="41">
        <v>5</v>
      </c>
      <c r="H5" s="42"/>
      <c r="I5" s="42"/>
    </row>
    <row r="6" spans="2:12" ht="13" customHeight="1" x14ac:dyDescent="0.2">
      <c r="B6" s="4" t="s">
        <v>19</v>
      </c>
      <c r="C6" s="37">
        <v>1.5</v>
      </c>
      <c r="D6" s="38"/>
      <c r="E6" s="38"/>
      <c r="G6" s="43">
        <v>1</v>
      </c>
      <c r="H6" s="44"/>
      <c r="I6" s="44"/>
    </row>
    <row r="7" spans="2:12" ht="13" customHeight="1" x14ac:dyDescent="0.2">
      <c r="D7" s="34" t="s">
        <v>44</v>
      </c>
      <c r="E7" s="34" t="s">
        <v>45</v>
      </c>
      <c r="H7" s="34" t="s">
        <v>44</v>
      </c>
      <c r="I7" s="34" t="s">
        <v>45</v>
      </c>
    </row>
    <row r="8" spans="2:12" ht="13" customHeight="1" x14ac:dyDescent="0.2">
      <c r="B8" s="8" t="s">
        <v>22</v>
      </c>
      <c r="C8" s="8" t="s">
        <v>23</v>
      </c>
      <c r="D8" s="9" t="s">
        <v>20</v>
      </c>
      <c r="E8" s="9" t="s">
        <v>21</v>
      </c>
      <c r="F8" s="4"/>
      <c r="G8" s="8" t="s">
        <v>23</v>
      </c>
      <c r="H8" s="9" t="s">
        <v>20</v>
      </c>
      <c r="I8" s="9" t="s">
        <v>21</v>
      </c>
    </row>
    <row r="9" spans="2:12" ht="13" customHeight="1" x14ac:dyDescent="0.2">
      <c r="B9" s="2">
        <v>0</v>
      </c>
      <c r="C9" s="13">
        <f t="shared" ref="C9:C19" si="0">($B9-$C$5)/$C$6</f>
        <v>-3.3333333333333335</v>
      </c>
      <c r="D9" s="15">
        <f>(1/C$6)*EXP(C9)*EXP(-EXP(C9))</f>
        <v>2.2949194645543767E-2</v>
      </c>
      <c r="E9" s="15">
        <f>1-EXP(-EXP(C9))</f>
        <v>3.5045176096974107E-2</v>
      </c>
      <c r="F9" s="15"/>
      <c r="G9" s="13">
        <f t="shared" ref="G9:G19" si="1">($B9-$G$5)/$G$6</f>
        <v>-5</v>
      </c>
      <c r="H9" s="15">
        <f t="shared" ref="H9:H19" si="2">(1/G$6)*EXP(G9)*EXP(-EXP(G9))</f>
        <v>6.6926996775355145E-3</v>
      </c>
      <c r="I9" s="15">
        <f>1-EXP(-EXP(G9))</f>
        <v>6.715297932158526E-3</v>
      </c>
    </row>
    <row r="10" spans="2:12" ht="13" customHeight="1" x14ac:dyDescent="0.2">
      <c r="B10" s="2">
        <v>1</v>
      </c>
      <c r="C10" s="13">
        <f t="shared" si="0"/>
        <v>-2.6666666666666665</v>
      </c>
      <c r="D10" s="15">
        <f t="shared" ref="D10:D19" si="3">(1/C$6)*EXP($C10)*EXP(-EXP(C10))</f>
        <v>4.3212942832593824E-2</v>
      </c>
      <c r="E10" s="15">
        <f t="shared" ref="E10:E19" si="4">1-EXP(-EXP(C10))</f>
        <v>6.712442879320113E-2</v>
      </c>
      <c r="F10" s="15"/>
      <c r="G10" s="13">
        <f t="shared" si="1"/>
        <v>-4</v>
      </c>
      <c r="H10" s="15">
        <f t="shared" si="2"/>
        <v>1.7983229696713642E-2</v>
      </c>
      <c r="I10" s="15">
        <f t="shared" ref="I10:I19" si="5">1-EXP(-EXP(G10))</f>
        <v>1.8148926938333476E-2</v>
      </c>
    </row>
    <row r="11" spans="2:12" ht="13" customHeight="1" x14ac:dyDescent="0.2">
      <c r="B11" s="2">
        <v>2</v>
      </c>
      <c r="C11" s="13">
        <f t="shared" si="0"/>
        <v>-2</v>
      </c>
      <c r="D11" s="15">
        <f t="shared" si="3"/>
        <v>7.8803301062095432E-2</v>
      </c>
      <c r="E11" s="15">
        <f t="shared" si="4"/>
        <v>0.12657698150688335</v>
      </c>
      <c r="F11" s="15"/>
      <c r="G11" s="13">
        <f t="shared" si="1"/>
        <v>-3</v>
      </c>
      <c r="H11" s="15">
        <f t="shared" si="2"/>
        <v>4.7369009677907921E-2</v>
      </c>
      <c r="I11" s="15">
        <f t="shared" si="5"/>
        <v>4.8568007099546562E-2</v>
      </c>
    </row>
    <row r="12" spans="2:12" ht="13" customHeight="1" x14ac:dyDescent="0.2">
      <c r="B12" s="2">
        <v>3</v>
      </c>
      <c r="C12" s="13">
        <f t="shared" si="0"/>
        <v>-1.3333333333333333</v>
      </c>
      <c r="D12" s="15">
        <f t="shared" si="3"/>
        <v>0.13501146481997023</v>
      </c>
      <c r="E12" s="15">
        <f t="shared" si="4"/>
        <v>0.2317170107474974</v>
      </c>
      <c r="F12" s="15"/>
      <c r="G12" s="13">
        <f t="shared" si="1"/>
        <v>-2</v>
      </c>
      <c r="H12" s="15">
        <f t="shared" si="2"/>
        <v>0.11820495159314316</v>
      </c>
      <c r="I12" s="15">
        <f t="shared" si="5"/>
        <v>0.12657698150688335</v>
      </c>
    </row>
    <row r="13" spans="2:12" ht="13" customHeight="1" x14ac:dyDescent="0.2">
      <c r="B13" s="2">
        <v>4</v>
      </c>
      <c r="C13" s="13">
        <f t="shared" si="0"/>
        <v>-0.66666666666666663</v>
      </c>
      <c r="D13" s="15">
        <f t="shared" si="3"/>
        <v>0.20483532941045007</v>
      </c>
      <c r="E13" s="15">
        <f t="shared" si="4"/>
        <v>0.40155288414492751</v>
      </c>
      <c r="F13" s="15"/>
      <c r="G13" s="13">
        <f t="shared" si="1"/>
        <v>-1</v>
      </c>
      <c r="H13" s="15">
        <f t="shared" si="2"/>
        <v>0.25464638004358253</v>
      </c>
      <c r="I13" s="15">
        <f t="shared" si="5"/>
        <v>0.30779937244465361</v>
      </c>
    </row>
    <row r="14" spans="2:12" ht="13" customHeight="1" x14ac:dyDescent="0.2">
      <c r="B14" s="2">
        <v>5</v>
      </c>
      <c r="C14" s="13">
        <f t="shared" si="0"/>
        <v>0</v>
      </c>
      <c r="D14" s="15">
        <f t="shared" si="3"/>
        <v>0.24525296078096154</v>
      </c>
      <c r="E14" s="15">
        <f t="shared" si="4"/>
        <v>0.63212055882855767</v>
      </c>
      <c r="F14" s="15"/>
      <c r="G14" s="13">
        <f t="shared" si="1"/>
        <v>0</v>
      </c>
      <c r="H14" s="15">
        <f t="shared" si="2"/>
        <v>0.36787944117144233</v>
      </c>
      <c r="I14" s="15">
        <f t="shared" si="5"/>
        <v>0.63212055882855767</v>
      </c>
    </row>
    <row r="15" spans="2:12" ht="13" customHeight="1" x14ac:dyDescent="0.2">
      <c r="B15" s="2">
        <v>6</v>
      </c>
      <c r="C15" s="13">
        <f t="shared" si="0"/>
        <v>0.66666666666666663</v>
      </c>
      <c r="D15" s="15">
        <f t="shared" si="3"/>
        <v>0.18516045925715657</v>
      </c>
      <c r="E15" s="15">
        <f t="shared" si="4"/>
        <v>0.85740317567415858</v>
      </c>
      <c r="F15" s="15"/>
      <c r="G15" s="13">
        <f t="shared" si="1"/>
        <v>1</v>
      </c>
      <c r="H15" s="15">
        <f t="shared" si="2"/>
        <v>0.1793740787340172</v>
      </c>
      <c r="I15" s="15">
        <f t="shared" si="5"/>
        <v>0.93401196415468746</v>
      </c>
    </row>
    <row r="16" spans="2:12" ht="13" customHeight="1" x14ac:dyDescent="0.2">
      <c r="B16" s="2">
        <v>7</v>
      </c>
      <c r="C16" s="13">
        <f t="shared" si="0"/>
        <v>1.3333333333333333</v>
      </c>
      <c r="D16" s="15">
        <f t="shared" si="3"/>
        <v>5.6937581677127314E-2</v>
      </c>
      <c r="E16" s="15">
        <f t="shared" si="4"/>
        <v>0.97748712462801823</v>
      </c>
      <c r="F16" s="15"/>
      <c r="G16" s="13">
        <f t="shared" si="1"/>
        <v>2</v>
      </c>
      <c r="H16" s="15">
        <f t="shared" si="2"/>
        <v>4.5662814201279153E-3</v>
      </c>
      <c r="I16" s="15">
        <f t="shared" si="5"/>
        <v>0.99938202101066886</v>
      </c>
    </row>
    <row r="17" spans="2:13" ht="13" customHeight="1" x14ac:dyDescent="0.2">
      <c r="B17" s="2">
        <v>8</v>
      </c>
      <c r="C17" s="13">
        <f t="shared" si="0"/>
        <v>2</v>
      </c>
      <c r="D17" s="15">
        <f t="shared" si="3"/>
        <v>3.04418761341861E-3</v>
      </c>
      <c r="E17" s="15">
        <f t="shared" si="4"/>
        <v>0.99938202101066886</v>
      </c>
      <c r="F17" s="15"/>
      <c r="G17" s="13">
        <f t="shared" si="1"/>
        <v>3</v>
      </c>
      <c r="H17" s="15">
        <f t="shared" si="2"/>
        <v>3.8005425040443575E-8</v>
      </c>
      <c r="I17" s="15">
        <f t="shared" si="5"/>
        <v>0.99999999810782125</v>
      </c>
    </row>
    <row r="18" spans="2:13" ht="13" customHeight="1" x14ac:dyDescent="0.2">
      <c r="B18" s="2">
        <v>9</v>
      </c>
      <c r="C18" s="13">
        <f t="shared" si="0"/>
        <v>2.6666666666666665</v>
      </c>
      <c r="D18" s="15">
        <f t="shared" si="3"/>
        <v>5.3913510997865204E-6</v>
      </c>
      <c r="E18" s="15">
        <f t="shared" si="4"/>
        <v>0.9999994380854782</v>
      </c>
      <c r="F18" s="15"/>
      <c r="G18" s="13">
        <f t="shared" si="1"/>
        <v>4</v>
      </c>
      <c r="H18" s="15">
        <f t="shared" si="2"/>
        <v>1.0604803997042797E-22</v>
      </c>
      <c r="I18" s="15">
        <f t="shared" si="5"/>
        <v>1</v>
      </c>
    </row>
    <row r="19" spans="2:13" ht="13" customHeight="1" x14ac:dyDescent="0.2">
      <c r="B19" s="10">
        <v>10</v>
      </c>
      <c r="C19" s="18">
        <f t="shared" si="0"/>
        <v>3.3333333333333335</v>
      </c>
      <c r="D19" s="17">
        <f t="shared" si="3"/>
        <v>1.2519212278346039E-11</v>
      </c>
      <c r="E19" s="17">
        <f t="shared" si="4"/>
        <v>0.99999999999933009</v>
      </c>
      <c r="F19" s="17"/>
      <c r="G19" s="18">
        <f t="shared" si="1"/>
        <v>5</v>
      </c>
      <c r="H19" s="17">
        <f t="shared" si="2"/>
        <v>5.2054271084956425E-63</v>
      </c>
      <c r="I19" s="17">
        <f t="shared" si="5"/>
        <v>1</v>
      </c>
    </row>
    <row r="20" spans="2:13" ht="13" customHeight="1" x14ac:dyDescent="0.2"/>
    <row r="21" spans="2:13" ht="13" customHeight="1" x14ac:dyDescent="0.2"/>
    <row r="22" spans="2:13" ht="13" customHeight="1" x14ac:dyDescent="0.2">
      <c r="B22" s="1">
        <v>5</v>
      </c>
      <c r="C22" s="1">
        <v>0</v>
      </c>
      <c r="G22"/>
      <c r="M22" s="22">
        <f>EXP(-EXP(0))</f>
        <v>0.36787944117144233</v>
      </c>
    </row>
    <row r="23" spans="2:13" ht="13" customHeight="1" x14ac:dyDescent="0.2">
      <c r="B23" s="1">
        <v>5</v>
      </c>
      <c r="C23" s="1">
        <v>1</v>
      </c>
    </row>
    <row r="24" spans="2:13" ht="13" customHeight="1" x14ac:dyDescent="0.2">
      <c r="B24" s="1">
        <v>0</v>
      </c>
      <c r="D24" s="1">
        <v>0.62309999999999999</v>
      </c>
    </row>
    <row r="25" spans="2:13" ht="13" customHeight="1" x14ac:dyDescent="0.2">
      <c r="B25" s="1">
        <v>10</v>
      </c>
      <c r="D25" s="1">
        <v>0.62309999999999999</v>
      </c>
    </row>
    <row r="26" spans="2:13" x14ac:dyDescent="0.2">
      <c r="G26"/>
    </row>
    <row r="28" spans="2:13" x14ac:dyDescent="0.2">
      <c r="B28" s="1">
        <f>1-0.632</f>
        <v>0.36799999999999999</v>
      </c>
    </row>
  </sheetData>
  <mergeCells count="4">
    <mergeCell ref="C6:E6"/>
    <mergeCell ref="G6:I6"/>
    <mergeCell ref="C5:E5"/>
    <mergeCell ref="G5:I5"/>
  </mergeCells>
  <phoneticPr fontId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4097" r:id="rId3">
          <objectPr defaultSize="0" autoPict="0" r:id="rId4">
            <anchor moveWithCells="1" sizeWithCells="1">
              <from>
                <xdr:col>6</xdr:col>
                <xdr:colOff>0</xdr:colOff>
                <xdr:row>21</xdr:row>
                <xdr:rowOff>0</xdr:rowOff>
              </from>
              <to>
                <xdr:col>10</xdr:col>
                <xdr:colOff>552450</xdr:colOff>
                <xdr:row>23</xdr:row>
                <xdr:rowOff>139700</xdr:rowOff>
              </to>
            </anchor>
          </objectPr>
        </oleObject>
      </mc:Choice>
      <mc:Fallback>
        <oleObject progId="Equation.DSMT4" shapeId="4097" r:id="rId3"/>
      </mc:Fallback>
    </mc:AlternateContent>
    <mc:AlternateContent xmlns:mc="http://schemas.openxmlformats.org/markup-compatibility/2006">
      <mc:Choice Requires="x14">
        <oleObject progId="Equation.DSMT4" shapeId="4098" r:id="rId5">
          <objectPr defaultSize="0" autoPict="0" r:id="rId6">
            <anchor moveWithCells="1" sizeWithCells="1">
              <from>
                <xdr:col>6</xdr:col>
                <xdr:colOff>0</xdr:colOff>
                <xdr:row>25</xdr:row>
                <xdr:rowOff>0</xdr:rowOff>
              </from>
              <to>
                <xdr:col>13</xdr:col>
                <xdr:colOff>44450</xdr:colOff>
                <xdr:row>27</xdr:row>
                <xdr:rowOff>139700</xdr:rowOff>
              </to>
            </anchor>
          </objectPr>
        </oleObject>
      </mc:Choice>
      <mc:Fallback>
        <oleObject progId="Equation.DSMT4" shapeId="409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B6449-DE3D-4FD2-8207-5CEF0C38ED8B}">
  <dimension ref="A4:K33"/>
  <sheetViews>
    <sheetView workbookViewId="0"/>
  </sheetViews>
  <sheetFormatPr defaultRowHeight="13" customHeight="1" x14ac:dyDescent="0.2"/>
  <cols>
    <col min="1" max="1" width="8.7265625" style="1"/>
    <col min="2" max="2" width="4.90625" style="1" customWidth="1"/>
    <col min="3" max="6" width="7.36328125" style="1" customWidth="1"/>
    <col min="7" max="7" width="1.08984375" style="1" customWidth="1"/>
    <col min="8" max="12" width="7.36328125" style="1" customWidth="1"/>
    <col min="13" max="13" width="8.81640625" style="1" customWidth="1"/>
    <col min="14" max="14" width="7.36328125" style="1" customWidth="1"/>
    <col min="15" max="15" width="8.08984375" style="1" customWidth="1"/>
    <col min="16" max="17" width="7.7265625" style="1" customWidth="1"/>
    <col min="18" max="16384" width="8.7265625" style="1"/>
  </cols>
  <sheetData>
    <row r="4" spans="2:6" ht="24.5" customHeight="1" x14ac:dyDescent="0.2">
      <c r="B4" s="9"/>
      <c r="C4" s="29" t="s">
        <v>31</v>
      </c>
      <c r="D4" s="32" t="s">
        <v>34</v>
      </c>
      <c r="E4" s="31" t="s">
        <v>36</v>
      </c>
      <c r="F4" s="30" t="s">
        <v>35</v>
      </c>
    </row>
    <row r="5" spans="2:6" ht="13" customHeight="1" x14ac:dyDescent="0.2">
      <c r="B5" s="19" t="s">
        <v>32</v>
      </c>
      <c r="C5" s="6">
        <v>95</v>
      </c>
      <c r="D5" s="6">
        <v>95</v>
      </c>
      <c r="E5" s="6">
        <v>95</v>
      </c>
      <c r="F5" s="6">
        <v>95</v>
      </c>
    </row>
    <row r="6" spans="2:6" ht="13" customHeight="1" x14ac:dyDescent="0.2">
      <c r="B6" s="20" t="s">
        <v>33</v>
      </c>
      <c r="C6" s="4">
        <v>5</v>
      </c>
      <c r="D6" s="4">
        <v>5</v>
      </c>
      <c r="E6" s="4">
        <v>5</v>
      </c>
      <c r="F6" s="4">
        <v>5</v>
      </c>
    </row>
    <row r="7" spans="2:6" ht="13" customHeight="1" x14ac:dyDescent="0.2">
      <c r="B7" s="19" t="s">
        <v>1</v>
      </c>
      <c r="C7" s="6">
        <v>4</v>
      </c>
      <c r="D7" s="6">
        <v>5</v>
      </c>
      <c r="E7" s="6">
        <v>6.5</v>
      </c>
      <c r="F7" s="6">
        <v>7</v>
      </c>
    </row>
    <row r="8" spans="2:6" ht="13" customHeight="1" x14ac:dyDescent="0.2">
      <c r="B8" s="28" t="s">
        <v>2</v>
      </c>
      <c r="C8" s="27">
        <v>1.5</v>
      </c>
      <c r="D8" s="27">
        <v>0.82699999999999996</v>
      </c>
      <c r="E8" s="27">
        <v>1</v>
      </c>
      <c r="F8" s="27">
        <v>1</v>
      </c>
    </row>
    <row r="9" spans="2:6" ht="13" customHeight="1" x14ac:dyDescent="0.2">
      <c r="B9" s="21" t="s">
        <v>0</v>
      </c>
      <c r="C9" s="9" t="s">
        <v>40</v>
      </c>
      <c r="D9" s="9" t="s">
        <v>37</v>
      </c>
      <c r="E9" s="9" t="s">
        <v>38</v>
      </c>
      <c r="F9" s="9" t="s">
        <v>39</v>
      </c>
    </row>
    <row r="10" spans="2:6" ht="13" customHeight="1" x14ac:dyDescent="0.2">
      <c r="B10" s="2">
        <v>0</v>
      </c>
      <c r="C10" s="2">
        <f>$C$6+($C$5-$C$6)*(1-_xlfn.NORM.DIST($B10,$C$7,$C$8,TRUE))</f>
        <v>94.655265748916918</v>
      </c>
      <c r="D10" s="2">
        <f>$D$6+($D$5-$D$6)/(1+EXP(($B10-D$7)/D$8))</f>
        <v>94.787434303482371</v>
      </c>
      <c r="E10" s="2">
        <f t="shared" ref="E10:E23" si="0">$E$6+($E$5-$E$6)*(EXP(-EXP((($B10-$E$7)/$E$8))))</f>
        <v>94.864792136500469</v>
      </c>
      <c r="F10" s="2">
        <f t="shared" ref="F10:F23" si="1">$F$6+($F$5-$F$6)*(1-EXP(-EXP(-(($B10-$F$7)/$F$8))))</f>
        <v>95</v>
      </c>
    </row>
    <row r="11" spans="2:6" ht="13" customHeight="1" x14ac:dyDescent="0.2">
      <c r="B11" s="2">
        <v>1</v>
      </c>
      <c r="C11" s="2">
        <f t="shared" ref="C11:C23" si="2">$C$6+($C$5-$C$6)*(1-_xlfn.NORM.DIST($B11,$C$7,$C$8,TRUE))</f>
        <v>92.952488124663873</v>
      </c>
      <c r="D11" s="2">
        <f t="shared" ref="D11:D23" si="3">$D$6+($D$5-$D$6)/(1+EXP(($B11-D$7)/D$8))</f>
        <v>94.291674200060115</v>
      </c>
      <c r="E11" s="2">
        <f t="shared" si="0"/>
        <v>94.632941124278489</v>
      </c>
      <c r="F11" s="2">
        <f t="shared" si="1"/>
        <v>95</v>
      </c>
    </row>
    <row r="12" spans="2:6" ht="13" customHeight="1" x14ac:dyDescent="0.2">
      <c r="B12" s="2">
        <v>2</v>
      </c>
      <c r="C12" s="2">
        <f t="shared" si="2"/>
        <v>86.790990224671887</v>
      </c>
      <c r="D12" s="2">
        <f t="shared" si="3"/>
        <v>92.669677752890578</v>
      </c>
      <c r="E12" s="2">
        <f t="shared" si="0"/>
        <v>94.005723245341557</v>
      </c>
      <c r="F12" s="2">
        <f t="shared" si="1"/>
        <v>95</v>
      </c>
    </row>
    <row r="13" spans="2:6" ht="13" customHeight="1" x14ac:dyDescent="0.2">
      <c r="B13" s="2">
        <v>3</v>
      </c>
      <c r="C13" s="2">
        <f t="shared" si="2"/>
        <v>72.275671620776933</v>
      </c>
      <c r="D13" s="2">
        <f t="shared" si="3"/>
        <v>87.639633658174745</v>
      </c>
      <c r="E13" s="2">
        <f t="shared" si="0"/>
        <v>92.322860233195613</v>
      </c>
      <c r="F13" s="2">
        <f t="shared" si="1"/>
        <v>95</v>
      </c>
    </row>
    <row r="14" spans="2:6" ht="13" customHeight="1" x14ac:dyDescent="0.2">
      <c r="B14" s="2">
        <v>4</v>
      </c>
      <c r="C14" s="33">
        <f t="shared" si="2"/>
        <v>50</v>
      </c>
      <c r="D14" s="2">
        <f t="shared" si="3"/>
        <v>74.314001270793227</v>
      </c>
      <c r="E14" s="2">
        <f t="shared" si="0"/>
        <v>87.907428965796413</v>
      </c>
      <c r="F14" s="2">
        <f t="shared" si="1"/>
        <v>94.99999982970391</v>
      </c>
    </row>
    <row r="15" spans="2:6" ht="13" customHeight="1" x14ac:dyDescent="0.2">
      <c r="B15" s="2">
        <v>5</v>
      </c>
      <c r="C15" s="2">
        <f t="shared" si="2"/>
        <v>27.724328379223063</v>
      </c>
      <c r="D15" s="33">
        <f t="shared" si="3"/>
        <v>50</v>
      </c>
      <c r="E15" s="2">
        <f t="shared" si="0"/>
        <v>77.000964170391825</v>
      </c>
      <c r="F15" s="2">
        <f t="shared" si="1"/>
        <v>94.944381890960202</v>
      </c>
    </row>
    <row r="16" spans="2:6" ht="13" customHeight="1" x14ac:dyDescent="0.2">
      <c r="B16" s="2">
        <v>5.5</v>
      </c>
      <c r="C16" s="2">
        <f>$C$6+($C$5-$C$6)*(1-_xlfn.NORM.DIST($B16,$C$7,$C$8,TRUE))</f>
        <v>19.278972853831128</v>
      </c>
      <c r="D16" s="2">
        <f>$D$6+($D$5-$D$6)/(1+EXP(($B16-D$7)/D$8))</f>
        <v>36.796383781213265</v>
      </c>
      <c r="E16" s="2">
        <f t="shared" si="0"/>
        <v>67.29805647998117</v>
      </c>
      <c r="F16" s="2">
        <f t="shared" si="1"/>
        <v>93.981714225758637</v>
      </c>
    </row>
    <row r="17" spans="1:11" ht="13" customHeight="1" x14ac:dyDescent="0.2">
      <c r="B17" s="2">
        <v>6</v>
      </c>
      <c r="C17" s="2">
        <f t="shared" si="2"/>
        <v>13.209009775328109</v>
      </c>
      <c r="D17" s="2">
        <f t="shared" si="3"/>
        <v>25.68599872920678</v>
      </c>
      <c r="E17" s="2">
        <f t="shared" si="0"/>
        <v>54.071529070334456</v>
      </c>
      <c r="F17" s="2">
        <f t="shared" si="1"/>
        <v>89.061076773921869</v>
      </c>
    </row>
    <row r="18" spans="1:11" ht="13" customHeight="1" x14ac:dyDescent="0.2">
      <c r="B18" s="2">
        <v>6.5</v>
      </c>
      <c r="C18" s="2">
        <f>$C$6+($C$5-$C$6)*(1-_xlfn.NORM.DIST($B18,$C$7,$C$8,TRUE))</f>
        <v>9.3011317045533222</v>
      </c>
      <c r="D18" s="2">
        <f>$D$6+($D$5-$D$6)/(1+EXP(($B18-D$7)/D$8))</f>
        <v>17.616319213392352</v>
      </c>
      <c r="E18" s="33">
        <f t="shared" si="0"/>
        <v>38.109149705429807</v>
      </c>
      <c r="F18" s="2">
        <f t="shared" si="1"/>
        <v>77.693391900683153</v>
      </c>
    </row>
    <row r="19" spans="1:11" ht="13" customHeight="1" x14ac:dyDescent="0.2">
      <c r="B19" s="2">
        <v>7</v>
      </c>
      <c r="C19" s="2">
        <f t="shared" si="2"/>
        <v>7.047511875336129</v>
      </c>
      <c r="D19" s="2">
        <f t="shared" si="3"/>
        <v>12.360366341825255</v>
      </c>
      <c r="E19" s="2">
        <f t="shared" si="0"/>
        <v>22.306608099316843</v>
      </c>
      <c r="F19" s="33">
        <f t="shared" si="1"/>
        <v>61.890850294570193</v>
      </c>
    </row>
    <row r="20" spans="1:11" ht="13" customHeight="1" x14ac:dyDescent="0.2">
      <c r="B20" s="2">
        <v>7.5</v>
      </c>
      <c r="C20" s="2">
        <f>$C$6+($C$5-$C$6)*(1-_xlfn.NORM.DIST($B20,$C$7,$C$8,TRUE))</f>
        <v>5.8833795765780783</v>
      </c>
      <c r="D20" s="2">
        <f>$D$6+($D$5-$D$6)/(1+EXP(($B20-D$7)/D$8))</f>
        <v>9.1758814507677151</v>
      </c>
      <c r="E20" s="2">
        <f t="shared" si="0"/>
        <v>10.938923226078128</v>
      </c>
      <c r="F20" s="2">
        <f t="shared" si="1"/>
        <v>45.928470929665544</v>
      </c>
    </row>
    <row r="21" spans="1:11" ht="13" customHeight="1" x14ac:dyDescent="0.2">
      <c r="B21" s="2">
        <v>8</v>
      </c>
      <c r="C21" s="2">
        <f t="shared" si="2"/>
        <v>5.3447342510830795</v>
      </c>
      <c r="D21" s="2">
        <f t="shared" si="3"/>
        <v>7.3303222471094056</v>
      </c>
      <c r="E21" s="2">
        <f t="shared" si="0"/>
        <v>6.0182857742413667</v>
      </c>
      <c r="F21" s="2">
        <f t="shared" si="1"/>
        <v>32.70194352001883</v>
      </c>
    </row>
    <row r="22" spans="1:11" ht="13" customHeight="1" x14ac:dyDescent="0.2">
      <c r="B22" s="2">
        <v>9</v>
      </c>
      <c r="C22" s="2">
        <f t="shared" si="2"/>
        <v>5.0386154299877104</v>
      </c>
      <c r="D22" s="2">
        <f t="shared" si="3"/>
        <v>5.7083257999398844</v>
      </c>
      <c r="E22" s="2">
        <f t="shared" si="0"/>
        <v>5.0004607364868807</v>
      </c>
      <c r="F22" s="2">
        <f t="shared" si="1"/>
        <v>16.3919283356195</v>
      </c>
    </row>
    <row r="23" spans="1:11" ht="13" customHeight="1" x14ac:dyDescent="0.2">
      <c r="B23" s="10">
        <v>10</v>
      </c>
      <c r="C23" s="10">
        <f t="shared" si="2"/>
        <v>5.0028504117649808</v>
      </c>
      <c r="D23" s="10">
        <f t="shared" si="3"/>
        <v>5.2125656965176246</v>
      </c>
      <c r="E23" s="10">
        <f t="shared" si="0"/>
        <v>5.0000000000003739</v>
      </c>
      <c r="F23" s="10">
        <f t="shared" si="1"/>
        <v>9.3711206389591908</v>
      </c>
    </row>
    <row r="24" spans="1:11" ht="13" customHeight="1" x14ac:dyDescent="0.2">
      <c r="B24" s="16"/>
      <c r="D24" s="3"/>
      <c r="E24" s="3"/>
    </row>
    <row r="25" spans="1:11" ht="13" customHeight="1" x14ac:dyDescent="0.2">
      <c r="B25" s="16"/>
      <c r="D25" s="3"/>
      <c r="E25" s="3"/>
    </row>
    <row r="26" spans="1:11" ht="13" customHeight="1" x14ac:dyDescent="0.2">
      <c r="B26" s="1">
        <v>4</v>
      </c>
      <c r="C26" s="1">
        <v>0</v>
      </c>
      <c r="E26" s="1">
        <v>7</v>
      </c>
      <c r="F26" s="1">
        <v>0</v>
      </c>
      <c r="J26" s="1">
        <v>4</v>
      </c>
      <c r="K26" s="1">
        <v>50</v>
      </c>
    </row>
    <row r="27" spans="1:11" ht="13" customHeight="1" x14ac:dyDescent="0.2">
      <c r="B27" s="1">
        <v>4</v>
      </c>
      <c r="C27" s="1">
        <v>60</v>
      </c>
      <c r="E27" s="1">
        <v>7</v>
      </c>
      <c r="F27" s="1">
        <v>70</v>
      </c>
      <c r="J27" s="1">
        <v>5</v>
      </c>
      <c r="K27" s="1">
        <v>50</v>
      </c>
    </row>
    <row r="28" spans="1:11" ht="13" customHeight="1" x14ac:dyDescent="0.2">
      <c r="B28" s="1">
        <v>5</v>
      </c>
      <c r="C28" s="1">
        <v>0</v>
      </c>
      <c r="E28" s="1">
        <v>6.5</v>
      </c>
      <c r="F28" s="1">
        <v>0</v>
      </c>
      <c r="J28" s="1">
        <v>6.5</v>
      </c>
      <c r="K28" s="1">
        <v>38.1</v>
      </c>
    </row>
    <row r="29" spans="1:11" ht="13" customHeight="1" x14ac:dyDescent="0.2">
      <c r="A29" s="1">
        <v>0</v>
      </c>
      <c r="B29" s="1">
        <v>5</v>
      </c>
      <c r="C29" s="1">
        <v>60</v>
      </c>
      <c r="E29" s="1">
        <v>6.5</v>
      </c>
      <c r="F29" s="1">
        <v>45</v>
      </c>
      <c r="H29" s="1">
        <v>0</v>
      </c>
      <c r="J29" s="1">
        <v>7</v>
      </c>
      <c r="K29" s="1">
        <v>61.9</v>
      </c>
    </row>
    <row r="30" spans="1:11" ht="13" customHeight="1" x14ac:dyDescent="0.2">
      <c r="A30" s="1">
        <v>4.2</v>
      </c>
      <c r="B30" s="1">
        <v>3.6</v>
      </c>
      <c r="C30" s="1">
        <v>50</v>
      </c>
      <c r="D30" s="1">
        <v>0.36799999999999999</v>
      </c>
      <c r="E30" s="1">
        <v>6.1</v>
      </c>
      <c r="F30" s="1">
        <f>5+90*$D$30</f>
        <v>38.119999999999997</v>
      </c>
      <c r="H30" s="1">
        <v>6</v>
      </c>
    </row>
    <row r="31" spans="1:11" ht="13" customHeight="1" x14ac:dyDescent="0.2">
      <c r="B31" s="1">
        <v>4.4000000000000004</v>
      </c>
      <c r="C31" s="1">
        <v>50</v>
      </c>
      <c r="E31" s="1">
        <v>6.9</v>
      </c>
      <c r="F31" s="1">
        <f>5+90*$D$30</f>
        <v>38.119999999999997</v>
      </c>
      <c r="H31" s="1">
        <v>0</v>
      </c>
    </row>
    <row r="32" spans="1:11" ht="13" customHeight="1" x14ac:dyDescent="0.2">
      <c r="B32" s="1">
        <v>4.5999999999999996</v>
      </c>
      <c r="C32" s="1">
        <v>50</v>
      </c>
      <c r="D32" s="1">
        <v>0.63200000000000001</v>
      </c>
      <c r="E32" s="1">
        <v>6.6</v>
      </c>
      <c r="F32" s="1">
        <f>5+90*$D$32</f>
        <v>61.88</v>
      </c>
      <c r="H32" s="1">
        <v>6.2</v>
      </c>
    </row>
    <row r="33" spans="2:6" ht="13" customHeight="1" x14ac:dyDescent="0.2">
      <c r="B33" s="1">
        <v>5.4</v>
      </c>
      <c r="C33" s="1">
        <v>50</v>
      </c>
      <c r="E33" s="1">
        <v>7.4</v>
      </c>
      <c r="F33" s="1">
        <f>5+90*$D$32</f>
        <v>61.88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正規分布＿ロジ分布</vt:lpstr>
      <vt:lpstr>ヒルの式</vt:lpstr>
      <vt:lpstr>ゴン式</vt:lpstr>
      <vt:lpstr>ワイブル</vt:lpstr>
      <vt:lpstr>おまけ 生存S(x)</vt:lpstr>
      <vt:lpstr>正規分布＿ロジ分布!_Toc112764629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2022-01-24T05:53:38Z</cp:lastPrinted>
  <dcterms:created xsi:type="dcterms:W3CDTF">2022-01-24T01:20:48Z</dcterms:created>
  <dcterms:modified xsi:type="dcterms:W3CDTF">2024-03-15T09:24:52Z</dcterms:modified>
</cp:coreProperties>
</file>