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N9_2024=====\_N9_層別回帰_仕上げ\高橋セミナー12_12_ミカエリス\"/>
    </mc:Choice>
  </mc:AlternateContent>
  <xr:revisionPtr revIDLastSave="0" documentId="13_ncr:1_{EC8B1B4A-CB14-4529-A390-2BDA313BC481}" xr6:coauthVersionLast="47" xr6:coauthVersionMax="47" xr10:uidLastSave="{00000000-0000-0000-0000-000000000000}"/>
  <bookViews>
    <workbookView xWindow="1960" yWindow="550" windowWidth="16950" windowHeight="10250" xr2:uid="{00000000-000D-0000-FFFF-FFFF00000000}"/>
  </bookViews>
  <sheets>
    <sheet name="ダミー" sheetId="18" r:id="rId1"/>
    <sheet name="Vmax共通" sheetId="19" r:id="rId2"/>
    <sheet name="Vmax共通 ミカエリス" sheetId="10" r:id="rId3"/>
    <sheet name="ki の比較" sheetId="20" r:id="rId4"/>
  </sheets>
  <definedNames>
    <definedName name="solver_adj" localSheetId="1" hidden="1">Vmax共通!$N$5:$N$10</definedName>
    <definedName name="solver_adj" localSheetId="2" hidden="1">'Vmax共通 ミカエリス'!$G$4:$G$9</definedName>
    <definedName name="solver_cvg" localSheetId="1" hidden="1">0.0000000001</definedName>
    <definedName name="solver_cvg" localSheetId="2" hidden="1">0.0001</definedName>
    <definedName name="solver_drv" localSheetId="1" hidden="1">1</definedName>
    <definedName name="solver_drv" localSheetId="2" hidden="1">1</definedName>
    <definedName name="solver_eng" localSheetId="1" hidden="1">1</definedName>
    <definedName name="solver_eng" localSheetId="2" hidden="1">1</definedName>
    <definedName name="solver_est" localSheetId="1" hidden="1">1</definedName>
    <definedName name="solver_est" localSheetId="2" hidden="1">1</definedName>
    <definedName name="solver_itr" localSheetId="1" hidden="1">2147483647</definedName>
    <definedName name="solver_itr" localSheetId="2" hidden="1">2147483647</definedName>
    <definedName name="solver_mip" localSheetId="1" hidden="1">2147483647</definedName>
    <definedName name="solver_mip" localSheetId="2" hidden="1">2147483647</definedName>
    <definedName name="solver_mni" localSheetId="1" hidden="1">30</definedName>
    <definedName name="solver_mni" localSheetId="2" hidden="1">30</definedName>
    <definedName name="solver_mrt" localSheetId="1" hidden="1">0.075</definedName>
    <definedName name="solver_mrt" localSheetId="2" hidden="1">0.075</definedName>
    <definedName name="solver_msl" localSheetId="1" hidden="1">2</definedName>
    <definedName name="solver_msl" localSheetId="2" hidden="1">2</definedName>
    <definedName name="solver_neg" localSheetId="1" hidden="1">2</definedName>
    <definedName name="solver_neg" localSheetId="2" hidden="1">2</definedName>
    <definedName name="solver_nod" localSheetId="1" hidden="1">2147483647</definedName>
    <definedName name="solver_nod" localSheetId="2" hidden="1">2147483647</definedName>
    <definedName name="solver_num" localSheetId="1" hidden="1">0</definedName>
    <definedName name="solver_num" localSheetId="2" hidden="1">0</definedName>
    <definedName name="solver_nwt" localSheetId="1" hidden="1">1</definedName>
    <definedName name="solver_nwt" localSheetId="2" hidden="1">1</definedName>
    <definedName name="solver_opt" localSheetId="1" hidden="1">Vmax共通!$N$11</definedName>
    <definedName name="solver_opt" localSheetId="2" hidden="1">'Vmax共通 ミカエリス'!$G$10</definedName>
    <definedName name="solver_pre" localSheetId="1" hidden="1">0.000000001</definedName>
    <definedName name="solver_pre" localSheetId="2" hidden="1">0.000001</definedName>
    <definedName name="solver_rbv" localSheetId="1" hidden="1">1</definedName>
    <definedName name="solver_rbv" localSheetId="2" hidden="1">1</definedName>
    <definedName name="solver_rlx" localSheetId="1" hidden="1">2</definedName>
    <definedName name="solver_rlx" localSheetId="2" hidden="1">2</definedName>
    <definedName name="solver_rsd" localSheetId="1" hidden="1">0</definedName>
    <definedName name="solver_rsd" localSheetId="2" hidden="1">0</definedName>
    <definedName name="solver_scl" localSheetId="1" hidden="1">1</definedName>
    <definedName name="solver_scl" localSheetId="2" hidden="1">1</definedName>
    <definedName name="solver_sho" localSheetId="1" hidden="1">2</definedName>
    <definedName name="solver_sho" localSheetId="2" hidden="1">2</definedName>
    <definedName name="solver_ssz" localSheetId="1" hidden="1">100</definedName>
    <definedName name="solver_ssz" localSheetId="2" hidden="1">100</definedName>
    <definedName name="solver_tim" localSheetId="1" hidden="1">2147483647</definedName>
    <definedName name="solver_tim" localSheetId="2" hidden="1">2147483647</definedName>
    <definedName name="solver_tol" localSheetId="1" hidden="1">0.01</definedName>
    <definedName name="solver_tol" localSheetId="2" hidden="1">0.01</definedName>
    <definedName name="solver_typ" localSheetId="1" hidden="1">2</definedName>
    <definedName name="solver_typ" localSheetId="2" hidden="1">2</definedName>
    <definedName name="solver_val" localSheetId="1" hidden="1">0</definedName>
    <definedName name="solver_val" localSheetId="2" hidden="1">0</definedName>
    <definedName name="solver_ver" localSheetId="1" hidden="1">3</definedName>
    <definedName name="solver_ver" localSheetId="2" hidden="1">3</definedName>
  </definedNames>
  <calcPr calcId="181029"/>
</workbook>
</file>

<file path=xl/calcChain.xml><?xml version="1.0" encoding="utf-8"?>
<calcChain xmlns="http://schemas.openxmlformats.org/spreadsheetml/2006/main">
  <c r="P15" i="10" l="1"/>
  <c r="P14" i="10"/>
  <c r="J9" i="10"/>
  <c r="K9" i="10"/>
  <c r="L9" i="10"/>
  <c r="J10" i="10"/>
  <c r="K10" i="10"/>
  <c r="L10" i="10"/>
  <c r="J11" i="10"/>
  <c r="K11" i="10"/>
  <c r="L11" i="10"/>
  <c r="J12" i="10"/>
  <c r="K12" i="10"/>
  <c r="L12" i="10"/>
  <c r="J13" i="10"/>
  <c r="K13" i="10"/>
  <c r="L13" i="10"/>
  <c r="J14" i="10"/>
  <c r="K14" i="10"/>
  <c r="L14" i="10"/>
  <c r="J15" i="10"/>
  <c r="K15" i="10"/>
  <c r="L15" i="10"/>
  <c r="J16" i="10"/>
  <c r="K16" i="10"/>
  <c r="L16" i="10"/>
  <c r="J17" i="10"/>
  <c r="K17" i="10"/>
  <c r="L17" i="10"/>
  <c r="J18" i="10"/>
  <c r="K18" i="10"/>
  <c r="L18" i="10"/>
  <c r="J19" i="10"/>
  <c r="K19" i="10"/>
  <c r="L19" i="10"/>
  <c r="J20" i="10"/>
  <c r="K20" i="10"/>
  <c r="L20" i="10"/>
  <c r="J21" i="10"/>
  <c r="K21" i="10"/>
  <c r="L21" i="10"/>
  <c r="Q21" i="19"/>
  <c r="R28" i="19"/>
  <c r="R27" i="19"/>
  <c r="P17" i="19"/>
  <c r="Q17" i="19" s="1"/>
  <c r="Q18" i="19"/>
  <c r="Q19" i="19"/>
  <c r="T7" i="19" l="1"/>
  <c r="L15" i="19"/>
  <c r="M15" i="19" s="1"/>
  <c r="N15" i="19" s="1"/>
  <c r="L17" i="19"/>
  <c r="M17" i="19" s="1"/>
  <c r="N17" i="19" s="1"/>
  <c r="L18" i="19"/>
  <c r="M18" i="19" s="1"/>
  <c r="N18" i="19" s="1"/>
  <c r="L20" i="19"/>
  <c r="M20" i="19" s="1"/>
  <c r="N20" i="19" s="1"/>
  <c r="L21" i="19"/>
  <c r="M21" i="19" s="1"/>
  <c r="N21" i="19" s="1"/>
  <c r="L23" i="19"/>
  <c r="M23" i="19" s="1"/>
  <c r="N23" i="19" s="1"/>
  <c r="L24" i="19"/>
  <c r="M24" i="19" s="1"/>
  <c r="N24" i="19" s="1"/>
  <c r="L26" i="19"/>
  <c r="M26" i="19" s="1"/>
  <c r="N26" i="19" s="1"/>
  <c r="L27" i="19"/>
  <c r="M27" i="19" s="1"/>
  <c r="N27" i="19" s="1"/>
  <c r="L29" i="19"/>
  <c r="M29" i="19" s="1"/>
  <c r="N29" i="19" s="1"/>
  <c r="L30" i="19"/>
  <c r="M30" i="19" s="1"/>
  <c r="N30" i="19" s="1"/>
  <c r="L35" i="19"/>
  <c r="M35" i="19" s="1"/>
  <c r="N35" i="19" s="1"/>
  <c r="L36" i="19"/>
  <c r="M36" i="19" s="1"/>
  <c r="N36" i="19" s="1"/>
  <c r="L37" i="19"/>
  <c r="M37" i="19" s="1"/>
  <c r="N37" i="19" s="1"/>
  <c r="L38" i="19"/>
  <c r="M38" i="19" s="1"/>
  <c r="N38" i="19" s="1"/>
  <c r="L39" i="19"/>
  <c r="M39" i="19" s="1"/>
  <c r="N39" i="19" s="1"/>
  <c r="L40" i="19"/>
  <c r="M40" i="19" s="1"/>
  <c r="N40" i="19" s="1"/>
  <c r="L41" i="19"/>
  <c r="M41" i="19" s="1"/>
  <c r="N41" i="19" s="1"/>
  <c r="L42" i="19"/>
  <c r="M42" i="19" s="1"/>
  <c r="N42" i="19" s="1"/>
  <c r="L43" i="19"/>
  <c r="M43" i="19" s="1"/>
  <c r="N43" i="19" s="1"/>
  <c r="L44" i="19"/>
  <c r="M44" i="19" s="1"/>
  <c r="N44" i="19" s="1"/>
  <c r="L45" i="19"/>
  <c r="M45" i="19" s="1"/>
  <c r="N45" i="19" s="1"/>
  <c r="L46" i="19"/>
  <c r="M46" i="19" s="1"/>
  <c r="N46" i="19" s="1"/>
  <c r="L47" i="19"/>
  <c r="M47" i="19" s="1"/>
  <c r="N47" i="19" s="1"/>
  <c r="L48" i="19"/>
  <c r="M48" i="19" s="1"/>
  <c r="N48" i="19" s="1"/>
  <c r="L49" i="19"/>
  <c r="M49" i="19" s="1"/>
  <c r="N49" i="19" s="1"/>
  <c r="L50" i="19"/>
  <c r="M50" i="19" s="1"/>
  <c r="N50" i="19" s="1"/>
  <c r="L51" i="19"/>
  <c r="M51" i="19" s="1"/>
  <c r="N51" i="19" s="1"/>
  <c r="L52" i="19"/>
  <c r="M52" i="19" s="1"/>
  <c r="N52" i="19" s="1"/>
  <c r="L53" i="19"/>
  <c r="M53" i="19" s="1"/>
  <c r="N53" i="19" s="1"/>
  <c r="L54" i="19"/>
  <c r="M54" i="19" s="1"/>
  <c r="N54" i="19" s="1"/>
  <c r="L55" i="19"/>
  <c r="M55" i="19" s="1"/>
  <c r="N55" i="19" s="1"/>
  <c r="L56" i="19"/>
  <c r="M56" i="19" s="1"/>
  <c r="N56" i="19" s="1"/>
  <c r="L57" i="19"/>
  <c r="M57" i="19" s="1"/>
  <c r="N57" i="19" s="1"/>
  <c r="L58" i="19"/>
  <c r="M58" i="19" s="1"/>
  <c r="N58" i="19" s="1"/>
  <c r="L59" i="19"/>
  <c r="M59" i="19" s="1"/>
  <c r="N59" i="19" s="1"/>
  <c r="L60" i="19"/>
  <c r="M60" i="19" s="1"/>
  <c r="N60" i="19" s="1"/>
  <c r="L61" i="19"/>
  <c r="M61" i="19" s="1"/>
  <c r="N61" i="19" s="1"/>
  <c r="L62" i="19"/>
  <c r="M62" i="19" s="1"/>
  <c r="N62" i="19" s="1"/>
  <c r="L63" i="19"/>
  <c r="M63" i="19" s="1"/>
  <c r="N63" i="19" s="1"/>
  <c r="L64" i="19"/>
  <c r="M64" i="19" s="1"/>
  <c r="N64" i="19" s="1"/>
  <c r="L65" i="19"/>
  <c r="M65" i="19" s="1"/>
  <c r="N65" i="19" s="1"/>
  <c r="L66" i="19"/>
  <c r="M66" i="19" s="1"/>
  <c r="N66" i="19" s="1"/>
  <c r="L67" i="19"/>
  <c r="M67" i="19" s="1"/>
  <c r="N67" i="19" s="1"/>
  <c r="L68" i="19"/>
  <c r="M68" i="19" s="1"/>
  <c r="N68" i="19" s="1"/>
  <c r="L69" i="19"/>
  <c r="M69" i="19" s="1"/>
  <c r="N69" i="19" s="1"/>
  <c r="L70" i="19"/>
  <c r="M70" i="19" s="1"/>
  <c r="N70" i="19" s="1"/>
  <c r="L71" i="19"/>
  <c r="M71" i="19" s="1"/>
  <c r="N71" i="19" s="1"/>
  <c r="L72" i="19"/>
  <c r="M72" i="19" s="1"/>
  <c r="N72" i="19" s="1"/>
  <c r="L73" i="19"/>
  <c r="M73" i="19" s="1"/>
  <c r="N73" i="19" s="1"/>
  <c r="L74" i="19"/>
  <c r="M74" i="19" s="1"/>
  <c r="N74" i="19" s="1"/>
  <c r="L75" i="19"/>
  <c r="M75" i="19" s="1"/>
  <c r="N75" i="19" s="1"/>
  <c r="L76" i="19"/>
  <c r="M76" i="19" s="1"/>
  <c r="N76" i="19" s="1"/>
  <c r="L77" i="19"/>
  <c r="M77" i="19" s="1"/>
  <c r="N77" i="19" s="1"/>
  <c r="L78" i="19"/>
  <c r="M78" i="19" s="1"/>
  <c r="N78" i="19" s="1"/>
  <c r="L79" i="19"/>
  <c r="M79" i="19" s="1"/>
  <c r="N79" i="19" s="1"/>
  <c r="L14" i="19"/>
  <c r="M14" i="19" s="1"/>
  <c r="N14" i="19" s="1"/>
  <c r="R12" i="19"/>
  <c r="T10" i="19"/>
  <c r="T9" i="19"/>
  <c r="T8" i="19"/>
  <c r="N11" i="19" l="1"/>
  <c r="T12" i="19"/>
  <c r="T11" i="19"/>
  <c r="F57" i="10"/>
  <c r="G57" i="10" s="1"/>
  <c r="F56" i="10"/>
  <c r="G56" i="10" s="1"/>
  <c r="F55" i="10"/>
  <c r="G55" i="10" s="1"/>
  <c r="F54" i="10"/>
  <c r="G54" i="10" s="1"/>
  <c r="F53" i="10"/>
  <c r="G53" i="10" s="1"/>
  <c r="F52" i="10"/>
  <c r="G52" i="10" s="1"/>
  <c r="F51" i="10"/>
  <c r="G51" i="10" s="1"/>
  <c r="F50" i="10"/>
  <c r="G50" i="10" s="1"/>
  <c r="F49" i="10"/>
  <c r="G49" i="10" s="1"/>
  <c r="F48" i="10"/>
  <c r="G48" i="10" s="1"/>
  <c r="F47" i="10"/>
  <c r="G47" i="10" s="1"/>
  <c r="F46" i="10"/>
  <c r="G46" i="10" s="1"/>
  <c r="F45" i="10"/>
  <c r="G45" i="10" s="1"/>
  <c r="F44" i="10"/>
  <c r="G44" i="10" s="1"/>
  <c r="F43" i="10"/>
  <c r="G43" i="10" s="1"/>
  <c r="F42" i="10"/>
  <c r="G42" i="10" s="1"/>
  <c r="F41" i="10"/>
  <c r="G41" i="10" s="1"/>
  <c r="F40" i="10"/>
  <c r="G40" i="10" s="1"/>
  <c r="F39" i="10"/>
  <c r="G39" i="10" s="1"/>
  <c r="F38" i="10"/>
  <c r="G38" i="10" s="1"/>
  <c r="F37" i="10"/>
  <c r="G37" i="10" s="1"/>
  <c r="F36" i="10"/>
  <c r="G36" i="10" s="1"/>
  <c r="F35" i="10"/>
  <c r="G35" i="10" s="1"/>
  <c r="F34" i="10"/>
  <c r="G34" i="10" s="1"/>
  <c r="F33" i="10"/>
  <c r="G33" i="10" s="1"/>
  <c r="F32" i="10"/>
  <c r="G32" i="10" s="1"/>
  <c r="F31" i="10"/>
  <c r="G31" i="10" s="1"/>
  <c r="F30" i="10"/>
  <c r="G30" i="10" s="1"/>
  <c r="F29" i="10"/>
  <c r="G29" i="10" s="1"/>
  <c r="F28" i="10"/>
  <c r="G28" i="10" s="1"/>
  <c r="F27" i="10"/>
  <c r="G27" i="10" s="1"/>
  <c r="F26" i="10"/>
  <c r="G26" i="10" s="1"/>
  <c r="F25" i="10"/>
  <c r="G25" i="10" s="1"/>
  <c r="F24" i="10"/>
  <c r="G24" i="10" s="1"/>
  <c r="F23" i="10"/>
  <c r="G23" i="10" s="1"/>
  <c r="F22" i="10"/>
  <c r="G22" i="10" s="1"/>
  <c r="F21" i="10"/>
  <c r="G21" i="10" s="1"/>
  <c r="F20" i="10"/>
  <c r="G20" i="10" s="1"/>
  <c r="F19" i="10"/>
  <c r="G19" i="10" s="1"/>
  <c r="F18" i="10"/>
  <c r="G18" i="10" s="1"/>
  <c r="F17" i="10"/>
  <c r="G17" i="10" s="1"/>
  <c r="F16" i="10"/>
  <c r="G16" i="10" s="1"/>
  <c r="F15" i="10"/>
  <c r="G15" i="10" s="1"/>
  <c r="F14" i="10"/>
  <c r="G14" i="10" s="1"/>
  <c r="F13" i="10"/>
  <c r="G13" i="10" s="1"/>
  <c r="P11" i="10"/>
  <c r="P10" i="10"/>
  <c r="P9" i="10"/>
  <c r="G10" i="10" l="1"/>
</calcChain>
</file>

<file path=xl/sharedStrings.xml><?xml version="1.0" encoding="utf-8"?>
<sst xmlns="http://schemas.openxmlformats.org/spreadsheetml/2006/main" count="199" uniqueCount="140">
  <si>
    <t>S</t>
    <phoneticPr fontId="3"/>
  </si>
  <si>
    <t>V</t>
    <phoneticPr fontId="3"/>
  </si>
  <si>
    <t>I</t>
    <phoneticPr fontId="3"/>
  </si>
  <si>
    <t>V^</t>
    <phoneticPr fontId="3"/>
  </si>
  <si>
    <r>
      <rPr>
        <sz val="10"/>
        <rFont val="ＭＳ Ｐ明朝"/>
        <family val="1"/>
        <charset val="128"/>
      </rPr>
      <t>阻害薬</t>
    </r>
    <r>
      <rPr>
        <sz val="10"/>
        <rFont val="Times New Roman"/>
        <family val="1"/>
      </rPr>
      <t>a</t>
    </r>
    <rPh sb="0" eb="2">
      <t>ソガイ</t>
    </rPh>
    <rPh sb="2" eb="3">
      <t>ヤク</t>
    </rPh>
    <phoneticPr fontId="3"/>
  </si>
  <si>
    <r>
      <rPr>
        <sz val="10"/>
        <rFont val="ＭＳ Ｐ明朝"/>
        <family val="1"/>
        <charset val="128"/>
      </rPr>
      <t>酵素</t>
    </r>
    <rPh sb="0" eb="2">
      <t>コウソ</t>
    </rPh>
    <phoneticPr fontId="3"/>
  </si>
  <si>
    <r>
      <rPr>
        <sz val="10"/>
        <rFont val="ＭＳ Ｐ明朝"/>
        <family val="1"/>
        <charset val="128"/>
      </rPr>
      <t>反応</t>
    </r>
    <rPh sb="0" eb="2">
      <t>ハンノウ</t>
    </rPh>
    <phoneticPr fontId="3"/>
  </si>
  <si>
    <t>Km</t>
    <phoneticPr fontId="3"/>
  </si>
  <si>
    <t>No</t>
    <phoneticPr fontId="3"/>
  </si>
  <si>
    <r>
      <rPr>
        <i/>
        <sz val="10"/>
        <rFont val="Times New Roman"/>
        <family val="1"/>
      </rPr>
      <t>Vmax</t>
    </r>
    <r>
      <rPr>
        <sz val="10"/>
        <rFont val="Times New Roman"/>
        <family val="1"/>
      </rPr>
      <t>=</t>
    </r>
    <phoneticPr fontId="3"/>
  </si>
  <si>
    <t>Vmax</t>
    <phoneticPr fontId="3"/>
  </si>
  <si>
    <t>推定値</t>
  </si>
  <si>
    <t>x</t>
    <phoneticPr fontId="3"/>
  </si>
  <si>
    <t>y</t>
    <phoneticPr fontId="3"/>
  </si>
  <si>
    <t>V-V^</t>
    <phoneticPr fontId="3"/>
  </si>
  <si>
    <t>i</t>
    <phoneticPr fontId="3"/>
  </si>
  <si>
    <r>
      <t>A</t>
    </r>
    <r>
      <rPr>
        <sz val="10"/>
        <rFont val="ＭＳ Ｐ明朝"/>
        <family val="1"/>
        <charset val="128"/>
      </rPr>
      <t>薬</t>
    </r>
    <rPh sb="1" eb="2">
      <t>ヤク</t>
    </rPh>
    <phoneticPr fontId="3"/>
  </si>
  <si>
    <r>
      <rPr>
        <sz val="10"/>
        <rFont val="Times New Roman"/>
        <family val="1"/>
      </rPr>
      <t>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phoneticPr fontId="3"/>
  </si>
  <si>
    <r>
      <rPr>
        <u/>
        <sz val="10"/>
        <rFont val="Times New Roman"/>
        <family val="1"/>
      </rPr>
      <t>[</t>
    </r>
    <r>
      <rPr>
        <i/>
        <sz val="10"/>
        <rFont val="Times New Roman"/>
        <family val="1"/>
      </rPr>
      <t>S</t>
    </r>
    <r>
      <rPr>
        <sz val="10"/>
        <rFont val="Times New Roman"/>
        <family val="1"/>
      </rPr>
      <t>]</t>
    </r>
    <phoneticPr fontId="3"/>
  </si>
  <si>
    <t>基質</t>
    <rPh sb="0" eb="2">
      <t>キシツ</t>
    </rPh>
    <phoneticPr fontId="3"/>
  </si>
  <si>
    <t>i</t>
    <phoneticPr fontId="11"/>
  </si>
  <si>
    <t>No.</t>
    <phoneticPr fontId="11"/>
  </si>
  <si>
    <r>
      <rPr>
        <sz val="10"/>
        <rFont val="ＭＳ Ｐ明朝"/>
        <family val="1"/>
        <charset val="128"/>
      </rPr>
      <t>－</t>
    </r>
    <phoneticPr fontId="11"/>
  </si>
  <si>
    <t>SD</t>
    <phoneticPr fontId="11"/>
  </si>
  <si>
    <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</t>
    </r>
    <r>
      <rPr>
        <vertAlign val="subscript"/>
        <sz val="10"/>
        <rFont val="Times New Roman"/>
        <family val="1"/>
      </rPr>
      <t>0</t>
    </r>
    <r>
      <rPr>
        <sz val="10"/>
        <rFont val="Times New Roman"/>
        <family val="1"/>
      </rPr>
      <t>=</t>
    </r>
    <phoneticPr fontId="3"/>
  </si>
  <si>
    <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</t>
    </r>
    <r>
      <rPr>
        <vertAlign val="subscript"/>
        <sz val="10"/>
        <rFont val="Times New Roman"/>
        <family val="1"/>
      </rPr>
      <t>1=</t>
    </r>
    <r>
      <rPr>
        <sz val="10"/>
        <rFont val="Times New Roman"/>
        <family val="1"/>
      </rPr>
      <t/>
    </r>
  </si>
  <si>
    <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</t>
    </r>
    <r>
      <rPr>
        <vertAlign val="subscript"/>
        <sz val="10"/>
        <rFont val="Times New Roman"/>
        <family val="1"/>
      </rPr>
      <t>2=</t>
    </r>
    <r>
      <rPr>
        <sz val="10"/>
        <rFont val="Times New Roman"/>
        <family val="1"/>
      </rPr>
      <t/>
    </r>
  </si>
  <si>
    <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</t>
    </r>
    <r>
      <rPr>
        <vertAlign val="subscript"/>
        <sz val="10"/>
        <rFont val="Times New Roman"/>
        <family val="1"/>
      </rPr>
      <t>3=</t>
    </r>
    <r>
      <rPr>
        <sz val="10"/>
        <rFont val="Times New Roman"/>
        <family val="1"/>
      </rPr>
      <t/>
    </r>
  </si>
  <si>
    <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</t>
    </r>
    <r>
      <rPr>
        <vertAlign val="subscript"/>
        <sz val="10"/>
        <rFont val="Times New Roman"/>
        <family val="1"/>
      </rPr>
      <t>4=</t>
    </r>
    <r>
      <rPr>
        <sz val="10"/>
        <rFont val="Times New Roman"/>
        <family val="1"/>
      </rPr>
      <t/>
    </r>
  </si>
  <si>
    <t>反応V</t>
    <rPh sb="0" eb="2">
      <t>ハンノウ</t>
    </rPh>
    <phoneticPr fontId="3"/>
  </si>
  <si>
    <t>Vmax/2</t>
    <phoneticPr fontId="3"/>
  </si>
  <si>
    <r>
      <rPr>
        <sz val="10"/>
        <rFont val="ＭＳ Ｐ明朝"/>
        <family val="1"/>
        <charset val="128"/>
      </rPr>
      <t>阻害定数</t>
    </r>
    <rPh sb="0" eb="2">
      <t>ソガイ</t>
    </rPh>
    <rPh sb="2" eb="4">
      <t>テイスウ</t>
    </rPh>
    <phoneticPr fontId="11"/>
  </si>
  <si>
    <r>
      <rPr>
        <sz val="10"/>
        <rFont val="ＭＳ Ｐ明朝"/>
        <family val="1"/>
        <charset val="128"/>
      </rPr>
      <t>平均</t>
    </r>
    <rPh sb="0" eb="2">
      <t>ヘイキン</t>
    </rPh>
    <phoneticPr fontId="11"/>
  </si>
  <si>
    <t>パラメータ</t>
  </si>
  <si>
    <t>近似標準誤差</t>
  </si>
  <si>
    <t>Vmax</t>
  </si>
  <si>
    <t>Km0</t>
  </si>
  <si>
    <t>Km1</t>
  </si>
  <si>
    <t>Km2</t>
  </si>
  <si>
    <t>Km3</t>
  </si>
  <si>
    <t>Km4</t>
  </si>
  <si>
    <t>自由度</t>
  </si>
  <si>
    <t>要因</t>
  </si>
  <si>
    <t>平方和</t>
  </si>
  <si>
    <t>平均平方</t>
  </si>
  <si>
    <t>F 値</t>
  </si>
  <si>
    <t>Model</t>
  </si>
  <si>
    <t>&lt;.0001</t>
  </si>
  <si>
    <t>Error</t>
  </si>
  <si>
    <t>Uncorrected Total</t>
  </si>
  <si>
    <t>近似 95% 信頼限界</t>
  </si>
  <si>
    <r>
      <rPr>
        <b/>
        <sz val="10"/>
        <color rgb="FF112277"/>
        <rFont val="ＭＳ Ｐゴシック"/>
        <family val="3"/>
        <charset val="128"/>
      </rPr>
      <t>近似</t>
    </r>
    <r>
      <rPr>
        <b/>
        <sz val="10"/>
        <color rgb="FF112277"/>
        <rFont val="Arial"/>
        <family val="2"/>
      </rPr>
      <t>Pr &gt; F</t>
    </r>
    <phoneticPr fontId="3"/>
  </si>
  <si>
    <r>
      <t xml:space="preserve">                  </t>
    </r>
    <r>
      <rPr>
        <sz val="10"/>
        <rFont val="ＭＳ Ｐ明朝"/>
        <family val="1"/>
        <charset val="128"/>
      </rPr>
      <t>基質</t>
    </r>
    <r>
      <rPr>
        <sz val="10"/>
        <rFont val="Times New Roman"/>
        <family val="1"/>
      </rPr>
      <t xml:space="preserve"> [</t>
    </r>
    <r>
      <rPr>
        <i/>
        <sz val="10"/>
        <rFont val="Times New Roman"/>
        <family val="1"/>
      </rPr>
      <t>S</t>
    </r>
    <r>
      <rPr>
        <sz val="10"/>
        <rFont val="Times New Roman"/>
        <family val="1"/>
      </rPr>
      <t>]  mM</t>
    </r>
    <rPh sb="18" eb="20">
      <t>キシツ</t>
    </rPh>
    <phoneticPr fontId="3"/>
  </si>
  <si>
    <r>
      <rPr>
        <sz val="10"/>
        <rFont val="ＭＳ Ｐ明朝"/>
        <family val="1"/>
        <charset val="128"/>
      </rPr>
      <t>共通</t>
    </r>
    <r>
      <rPr>
        <i/>
        <sz val="10"/>
        <rFont val="Times New Roman"/>
        <family val="1"/>
      </rPr>
      <t xml:space="preserve"> Vmax</t>
    </r>
    <r>
      <rPr>
        <sz val="10"/>
        <rFont val="ＭＳ Ｐ明朝"/>
        <family val="1"/>
        <charset val="128"/>
      </rPr>
      <t>，</t>
    </r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 xml:space="preserve">) </t>
    </r>
    <r>
      <rPr>
        <sz val="10"/>
        <rFont val="ＭＳ Ｐ明朝"/>
        <family val="1"/>
        <charset val="128"/>
      </rPr>
      <t>が濃度</t>
    </r>
    <r>
      <rPr>
        <sz val="10"/>
        <rFont val="Times New Roman"/>
        <family val="1"/>
      </rPr>
      <t>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 xml:space="preserve">] </t>
    </r>
    <r>
      <rPr>
        <sz val="10"/>
        <rFont val="ＭＳ Ｐ明朝"/>
        <family val="1"/>
        <charset val="128"/>
      </rPr>
      <t>に比例</t>
    </r>
    <rPh sb="14" eb="16">
      <t>ノウド</t>
    </rPh>
    <rPh sb="21" eb="23">
      <t>ヒレイ</t>
    </rPh>
    <phoneticPr fontId="11"/>
  </si>
  <si>
    <t>Vmax</t>
    <phoneticPr fontId="11"/>
  </si>
  <si>
    <r>
      <rPr>
        <sz val="10"/>
        <rFont val="ＭＳ Ｐ明朝"/>
        <family val="1"/>
        <charset val="128"/>
      </rPr>
      <t>濃度</t>
    </r>
    <r>
      <rPr>
        <sz val="10"/>
        <rFont val="Times New Roman"/>
        <family val="1"/>
      </rPr>
      <t>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rPh sb="0" eb="2">
      <t>ノウド</t>
    </rPh>
    <phoneticPr fontId="1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</si>
  <si>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Vmax</t>
    </r>
    <r>
      <rPr>
        <sz val="10"/>
        <rFont val="Times New Roman"/>
        <family val="1"/>
      </rPr>
      <t>)</t>
    </r>
    <phoneticPr fontId="11"/>
  </si>
  <si>
    <r>
      <rPr>
        <sz val="10"/>
        <rFont val="Times New Roman"/>
        <family val="1"/>
      </rPr>
      <t xml:space="preserve">                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 xml:space="preserve">)  </t>
    </r>
    <phoneticPr fontId="1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</si>
  <si>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Vmax</t>
    </r>
    <r>
      <rPr>
        <sz val="10"/>
        <rFont val="Times New Roman"/>
        <family val="1"/>
      </rPr>
      <t>)</t>
    </r>
    <r>
      <rPr>
        <vertAlign val="superscript"/>
        <sz val="10"/>
        <rFont val="ＭＳ Ｐ明朝"/>
        <family val="1"/>
        <charset val="128"/>
      </rPr>
      <t>共通</t>
    </r>
    <rPh sb="6" eb="8">
      <t>キョウツウ</t>
    </rPh>
    <phoneticPr fontId="1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</si>
  <si>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phoneticPr fontId="1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</si>
  <si>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Vmax</t>
    </r>
    <r>
      <rPr>
        <sz val="10"/>
        <rFont val="Times New Roman"/>
        <family val="1"/>
      </rPr>
      <t>)'</t>
    </r>
    <r>
      <rPr>
        <vertAlign val="superscript"/>
        <sz val="10"/>
        <rFont val="ＭＳ Ｐ明朝"/>
        <family val="1"/>
        <charset val="128"/>
      </rPr>
      <t>共通</t>
    </r>
    <rPh sb="7" eb="9">
      <t>キョウツウ</t>
    </rPh>
    <phoneticPr fontId="1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</si>
  <si>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vertAlign val="superscript"/>
        <sz val="10"/>
        <rFont val="ＭＳ Ｐ明朝"/>
        <family val="1"/>
        <charset val="128"/>
      </rPr>
      <t>共通</t>
    </r>
    <rPh sb="6" eb="8">
      <t>キョウツウ</t>
    </rPh>
    <phoneticPr fontId="1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</si>
  <si>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1</t>
    </r>
    <r>
      <rPr>
        <sz val="11"/>
        <rFont val="ＭＳ Ｐゴシック"/>
        <family val="3"/>
        <charset val="128"/>
      </rPr>
      <t/>
    </r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</si>
  <si>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ＭＳ Ｐ明朝"/>
        <family val="1"/>
        <charset val="128"/>
      </rPr>
      <t>＋</t>
    </r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Times New Roman"/>
        <family val="1"/>
      </rPr>
      <t>([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/(</t>
    </r>
    <r>
      <rPr>
        <i/>
        <sz val="10"/>
        <rFont val="Times New Roman"/>
        <family val="1"/>
      </rPr>
      <t>Ki</t>
    </r>
    <r>
      <rPr>
        <sz val="10"/>
        <rFont val="Times New Roman"/>
        <family val="1"/>
      </rPr>
      <t>)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Times New Roman"/>
        <family val="1"/>
      </rPr>
      <t>)</t>
    </r>
    <rPh sb="6" eb="8">
      <t>キョウツウ</t>
    </rPh>
    <rPh sb="27" eb="29">
      <t>キョウツウ</t>
    </rPh>
    <phoneticPr fontId="1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</si>
  <si>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2</t>
    </r>
    <r>
      <rPr>
        <sz val="11"/>
        <rFont val="ＭＳ Ｐゴシック"/>
        <family val="3"/>
        <charset val="128"/>
      </rPr>
      <t/>
    </r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</si>
  <si>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ＭＳ Ｐ明朝"/>
        <family val="1"/>
        <charset val="128"/>
      </rPr>
      <t>＋</t>
    </r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Times New Roman"/>
        <family val="1"/>
      </rPr>
      <t>([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/(</t>
    </r>
    <r>
      <rPr>
        <i/>
        <sz val="10"/>
        <rFont val="Times New Roman"/>
        <family val="1"/>
      </rPr>
      <t>Ki</t>
    </r>
    <r>
      <rPr>
        <sz val="10"/>
        <rFont val="Times New Roman"/>
        <family val="1"/>
      </rPr>
      <t>)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Times New Roman"/>
        <family val="1"/>
      </rPr>
      <t>)</t>
    </r>
    <rPh sb="6" eb="8">
      <t>キョウツウ</t>
    </rPh>
    <phoneticPr fontId="1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</si>
  <si>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3</t>
    </r>
    <r>
      <rPr>
        <sz val="11"/>
        <rFont val="ＭＳ Ｐゴシック"/>
        <family val="3"/>
        <charset val="128"/>
      </rPr>
      <t/>
    </r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</si>
  <si>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ＭＳ Ｐ明朝"/>
        <family val="1"/>
        <charset val="128"/>
      </rPr>
      <t>＋</t>
    </r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Times New Roman"/>
        <family val="1"/>
      </rPr>
      <t>([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/(</t>
    </r>
    <r>
      <rPr>
        <i/>
        <sz val="10"/>
        <rFont val="Times New Roman"/>
        <family val="1"/>
      </rPr>
      <t>Ki</t>
    </r>
    <r>
      <rPr>
        <sz val="10"/>
        <rFont val="Times New Roman"/>
        <family val="1"/>
      </rPr>
      <t>)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Times New Roman"/>
        <family val="1"/>
      </rPr>
      <t>)</t>
    </r>
    <rPh sb="6" eb="8">
      <t>キョウツウ</t>
    </rPh>
    <phoneticPr fontId="1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</si>
  <si>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4</t>
    </r>
    <r>
      <rPr>
        <sz val="11"/>
        <rFont val="ＭＳ Ｐゴシック"/>
        <family val="3"/>
        <charset val="128"/>
      </rPr>
      <t/>
    </r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</si>
  <si>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ＭＳ Ｐ明朝"/>
        <family val="1"/>
        <charset val="128"/>
      </rPr>
      <t>＋</t>
    </r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Times New Roman"/>
        <family val="1"/>
      </rPr>
      <t>([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r>
      <rPr>
        <vertAlign val="subscript"/>
        <sz val="10"/>
        <rFont val="Times New Roman"/>
        <family val="1"/>
      </rPr>
      <t>4/</t>
    </r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Ki</t>
    </r>
    <r>
      <rPr>
        <sz val="10"/>
        <rFont val="Times New Roman"/>
        <family val="1"/>
      </rPr>
      <t>)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Times New Roman"/>
        <family val="1"/>
      </rPr>
      <t>)</t>
    </r>
    <rPh sb="6" eb="8">
      <t>キョウツウ</t>
    </rPh>
    <phoneticPr fontId="11"/>
  </si>
  <si>
    <r>
      <t>a</t>
    </r>
    <r>
      <rPr>
        <vertAlign val="subscript"/>
        <sz val="10"/>
        <rFont val="Times New Roman"/>
        <family val="1"/>
      </rPr>
      <t>0</t>
    </r>
    <phoneticPr fontId="3"/>
  </si>
  <si>
    <r>
      <t>a</t>
    </r>
    <r>
      <rPr>
        <vertAlign val="subscript"/>
        <sz val="10"/>
        <rFont val="Times New Roman"/>
        <family val="1"/>
      </rPr>
      <t>1</t>
    </r>
    <r>
      <rPr>
        <sz val="11"/>
        <color theme="1"/>
        <rFont val="ＭＳ Ｐ明朝"/>
        <family val="2"/>
        <charset val="128"/>
      </rPr>
      <t/>
    </r>
  </si>
  <si>
    <r>
      <t>a</t>
    </r>
    <r>
      <rPr>
        <vertAlign val="subscript"/>
        <sz val="10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</si>
  <si>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t>a</t>
    </r>
    <r>
      <rPr>
        <vertAlign val="subscript"/>
        <sz val="10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</si>
  <si>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t>a</t>
    </r>
    <r>
      <rPr>
        <vertAlign val="subscript"/>
        <sz val="10"/>
        <rFont val="Times New Roman"/>
        <family val="1"/>
      </rPr>
      <t>4</t>
    </r>
    <r>
      <rPr>
        <sz val="11"/>
        <color theme="1"/>
        <rFont val="ＭＳ Ｐ明朝"/>
        <family val="2"/>
        <charset val="128"/>
      </rPr>
      <t/>
    </r>
  </si>
  <si>
    <r>
      <rPr>
        <sz val="10"/>
        <rFont val="ＭＳ Ｐ明朝"/>
        <family val="1"/>
        <charset val="128"/>
      </rPr>
      <t>阻害薬</t>
    </r>
    <r>
      <rPr>
        <sz val="10"/>
        <rFont val="Times New Roman"/>
        <family val="1"/>
      </rPr>
      <t xml:space="preserve"> A </t>
    </r>
    <phoneticPr fontId="3"/>
  </si>
  <si>
    <r>
      <rPr>
        <sz val="10"/>
        <rFont val="Times New Roman"/>
        <family val="1"/>
      </rPr>
      <t>[</t>
    </r>
    <r>
      <rPr>
        <i/>
        <sz val="10"/>
        <rFont val="Times New Roman"/>
        <family val="1"/>
      </rPr>
      <t>S</t>
    </r>
    <r>
      <rPr>
        <sz val="10"/>
        <rFont val="Times New Roman"/>
        <family val="1"/>
      </rPr>
      <t>]</t>
    </r>
    <phoneticPr fontId="3"/>
  </si>
  <si>
    <t>:</t>
    <phoneticPr fontId="3"/>
  </si>
  <si>
    <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</t>
    </r>
    <r>
      <rPr>
        <i/>
        <sz val="10"/>
        <rFont val="Times New Roman"/>
        <family val="1"/>
      </rPr>
      <t>'</t>
    </r>
    <r>
      <rPr>
        <i/>
        <vertAlign val="subscript"/>
        <sz val="10"/>
        <rFont val="Times New Roman"/>
        <family val="1"/>
      </rPr>
      <t>i</t>
    </r>
  </si>
  <si>
    <t>ε^=V-V^</t>
    <phoneticPr fontId="3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</si>
  <si>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Vmax</t>
    </r>
    <r>
      <rPr>
        <sz val="10"/>
        <rFont val="Times New Roman"/>
        <family val="1"/>
      </rPr>
      <t>)</t>
    </r>
    <r>
      <rPr>
        <vertAlign val="superscript"/>
        <sz val="10"/>
        <rFont val="ＭＳ Ｐ明朝"/>
        <family val="1"/>
        <charset val="128"/>
      </rPr>
      <t>共通</t>
    </r>
    <rPh sb="6" eb="8">
      <t>キョウツウ</t>
    </rPh>
    <phoneticPr fontId="3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</si>
  <si>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phoneticPr fontId="3"/>
  </si>
  <si>
    <r>
      <t>(</t>
    </r>
    <r>
      <rPr>
        <i/>
        <sz val="10"/>
        <rFont val="Times New Roman"/>
        <family val="1"/>
      </rPr>
      <t>Ki</t>
    </r>
    <r>
      <rPr>
        <sz val="10"/>
        <rFont val="Times New Roman"/>
        <family val="1"/>
      </rPr>
      <t>)'</t>
    </r>
    <phoneticPr fontId="11"/>
  </si>
  <si>
    <t xml:space="preserve">t </t>
  </si>
  <si>
    <r>
      <rPr>
        <sz val="10"/>
        <rFont val="ＭＳ Ｐ明朝"/>
        <family val="1"/>
        <charset val="128"/>
      </rPr>
      <t>初期値</t>
    </r>
    <rPh sb="0" eb="3">
      <t>ショキチ</t>
    </rPh>
    <phoneticPr fontId="3"/>
  </si>
  <si>
    <r>
      <rPr>
        <sz val="10"/>
        <rFont val="ＭＳ Ｐ明朝"/>
        <family val="1"/>
        <charset val="128"/>
      </rPr>
      <t>ソルバー解</t>
    </r>
    <rPh sb="4" eb="5">
      <t>カイ</t>
    </rPh>
    <phoneticPr fontId="3"/>
  </si>
  <si>
    <r>
      <rPr>
        <sz val="10"/>
        <rFont val="ＭＳ Ｐ明朝"/>
        <family val="1"/>
        <charset val="128"/>
      </rPr>
      <t>残差平方和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S</t>
    </r>
    <r>
      <rPr>
        <i/>
        <vertAlign val="subscript"/>
        <sz val="10"/>
        <rFont val="Times New Roman"/>
        <family val="1"/>
      </rPr>
      <t>e</t>
    </r>
    <r>
      <rPr>
        <sz val="10"/>
        <rFont val="Times New Roman"/>
        <family val="1"/>
      </rPr>
      <t>=</t>
    </r>
    <phoneticPr fontId="3"/>
  </si>
  <si>
    <r>
      <rPr>
        <sz val="10"/>
        <rFont val="ＭＳ Ｐ明朝"/>
        <family val="1"/>
        <charset val="128"/>
      </rPr>
      <t>群</t>
    </r>
    <rPh sb="0" eb="1">
      <t>グン</t>
    </rPh>
    <phoneticPr fontId="3"/>
  </si>
  <si>
    <r>
      <rPr>
        <sz val="10"/>
        <rFont val="ＭＳ Ｐ明朝"/>
        <family val="1"/>
        <charset val="128"/>
      </rPr>
      <t>阻害薬</t>
    </r>
    <rPh sb="0" eb="2">
      <t>ソガイ</t>
    </rPh>
    <rPh sb="2" eb="3">
      <t>ヤク</t>
    </rPh>
    <phoneticPr fontId="3"/>
  </si>
  <si>
    <r>
      <rPr>
        <sz val="10"/>
        <rFont val="ＭＳ Ｐ明朝"/>
        <family val="1"/>
        <charset val="128"/>
      </rPr>
      <t>予測値</t>
    </r>
    <rPh sb="0" eb="3">
      <t>ヨソクチ</t>
    </rPh>
    <phoneticPr fontId="3"/>
  </si>
  <si>
    <r>
      <rPr>
        <sz val="10"/>
        <rFont val="ＭＳ Ｐ明朝"/>
        <family val="1"/>
        <charset val="128"/>
      </rPr>
      <t>残差</t>
    </r>
    <rPh sb="0" eb="2">
      <t>ザンサ</t>
    </rPh>
    <phoneticPr fontId="3"/>
  </si>
  <si>
    <r>
      <rPr>
        <sz val="10"/>
        <rFont val="ＭＳ Ｐゴシック"/>
        <family val="3"/>
        <charset val="128"/>
      </rPr>
      <t>分散分析表</t>
    </r>
  </si>
  <si>
    <r>
      <rPr>
        <sz val="10"/>
        <rFont val="ＭＳ Ｐゴシック"/>
        <family val="3"/>
        <charset val="128"/>
      </rPr>
      <t>自由度</t>
    </r>
  </si>
  <si>
    <r>
      <rPr>
        <sz val="10"/>
        <rFont val="ＭＳ Ｐゴシック"/>
        <family val="3"/>
        <charset val="128"/>
      </rPr>
      <t>変動</t>
    </r>
  </si>
  <si>
    <r>
      <rPr>
        <sz val="10"/>
        <rFont val="ＭＳ Ｐゴシック"/>
        <family val="3"/>
        <charset val="128"/>
      </rPr>
      <t>分散</t>
    </r>
  </si>
  <si>
    <r>
      <rPr>
        <sz val="10"/>
        <rFont val="ＭＳ Ｐゴシック"/>
        <family val="3"/>
        <charset val="128"/>
      </rPr>
      <t>回帰</t>
    </r>
  </si>
  <si>
    <r>
      <rPr>
        <sz val="10"/>
        <rFont val="ＭＳ Ｐゴシック"/>
        <family val="3"/>
        <charset val="128"/>
      </rPr>
      <t>残差</t>
    </r>
  </si>
  <si>
    <r>
      <rPr>
        <sz val="10"/>
        <rFont val="ＭＳ Ｐゴシック"/>
        <family val="3"/>
        <charset val="128"/>
      </rPr>
      <t>合計</t>
    </r>
  </si>
  <si>
    <r>
      <rPr>
        <sz val="10"/>
        <rFont val="ＭＳ Ｐゴシック"/>
        <family val="3"/>
        <charset val="128"/>
      </rPr>
      <t>係数</t>
    </r>
  </si>
  <si>
    <r>
      <rPr>
        <sz val="10"/>
        <rFont val="ＭＳ Ｐゴシック"/>
        <family val="3"/>
        <charset val="128"/>
      </rPr>
      <t>標準誤差</t>
    </r>
  </si>
  <si>
    <r>
      <t>P-</t>
    </r>
    <r>
      <rPr>
        <sz val="10"/>
        <rFont val="ＭＳ Ｐゴシック"/>
        <family val="3"/>
        <charset val="128"/>
      </rPr>
      <t>値</t>
    </r>
  </si>
  <si>
    <r>
      <rPr>
        <sz val="10"/>
        <rFont val="ＭＳ Ｐゴシック"/>
        <family val="3"/>
        <charset val="128"/>
      </rPr>
      <t>切片</t>
    </r>
  </si>
  <si>
    <r>
      <t xml:space="preserve">X </t>
    </r>
    <r>
      <rPr>
        <sz val="10"/>
        <rFont val="ＭＳ Ｐゴシック"/>
        <family val="3"/>
        <charset val="128"/>
      </rPr>
      <t>値</t>
    </r>
    <r>
      <rPr>
        <sz val="10"/>
        <rFont val="Times New Roman"/>
        <family val="1"/>
      </rPr>
      <t xml:space="preserve"> 1</t>
    </r>
  </si>
  <si>
    <t>分散比</t>
    <phoneticPr fontId="3"/>
  </si>
  <si>
    <t>x</t>
    <phoneticPr fontId="3"/>
  </si>
  <si>
    <t>y</t>
    <phoneticPr fontId="3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</si>
  <si>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sz val="11"/>
        <rFont val="ＭＳ Ｐゴシック"/>
        <family val="3"/>
        <charset val="128"/>
      </rPr>
      <t/>
    </r>
    <phoneticPr fontId="3"/>
  </si>
  <si>
    <t>x</t>
    <phoneticPr fontId="3"/>
  </si>
  <si>
    <r>
      <t>(</t>
    </r>
    <r>
      <rPr>
        <i/>
        <sz val="10"/>
        <rFont val="Times New Roman"/>
        <family val="1"/>
      </rPr>
      <t>Vmax^</t>
    </r>
    <r>
      <rPr>
        <sz val="10"/>
        <rFont val="Times New Roman"/>
        <family val="1"/>
      </rPr>
      <t>)</t>
    </r>
    <r>
      <rPr>
        <i/>
        <sz val="10"/>
        <rFont val="Times New Roman"/>
        <family val="1"/>
      </rPr>
      <t>'</t>
    </r>
    <r>
      <rPr>
        <sz val="10"/>
        <rFont val="Times New Roman"/>
        <family val="1"/>
      </rPr>
      <t>=</t>
    </r>
    <phoneticPr fontId="3"/>
  </si>
  <si>
    <r>
      <t>(</t>
    </r>
    <r>
      <rPr>
        <i/>
        <sz val="10"/>
        <rFont val="Times New Roman"/>
        <family val="1"/>
      </rPr>
      <t>Km^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sz val="10"/>
        <rFont val="Times New Roman"/>
        <family val="1"/>
      </rPr>
      <t>=</t>
    </r>
    <phoneticPr fontId="3"/>
  </si>
  <si>
    <r>
      <t>(</t>
    </r>
    <r>
      <rPr>
        <i/>
        <sz val="10"/>
        <rFont val="Times New Roman"/>
        <family val="1"/>
      </rPr>
      <t>Km^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=</t>
    </r>
    <phoneticPr fontId="3"/>
  </si>
  <si>
    <r>
      <t>(</t>
    </r>
    <r>
      <rPr>
        <i/>
        <sz val="10"/>
        <rFont val="Times New Roman"/>
        <family val="1"/>
      </rPr>
      <t>Km^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=</t>
    </r>
    <phoneticPr fontId="3"/>
  </si>
  <si>
    <r>
      <t>(</t>
    </r>
    <r>
      <rPr>
        <i/>
        <sz val="10"/>
        <rFont val="Times New Roman"/>
        <family val="1"/>
      </rPr>
      <t>Km^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=</t>
    </r>
    <phoneticPr fontId="3"/>
  </si>
  <si>
    <r>
      <t>(</t>
    </r>
    <r>
      <rPr>
        <i/>
        <sz val="10"/>
        <rFont val="Times New Roman"/>
        <family val="1"/>
      </rPr>
      <t>Km^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=</t>
    </r>
    <phoneticPr fontId="3"/>
  </si>
  <si>
    <r>
      <rPr>
        <sz val="10"/>
        <color theme="1"/>
        <rFont val="ＭＳ Ｐ明朝"/>
        <family val="1"/>
        <charset val="128"/>
      </rPr>
      <t>（</t>
    </r>
    <r>
      <rPr>
        <sz val="10"/>
        <color theme="1"/>
        <rFont val="Times New Roman"/>
        <family val="1"/>
      </rPr>
      <t>1</t>
    </r>
    <r>
      <rPr>
        <sz val="10"/>
        <color theme="1"/>
        <rFont val="ＭＳ Ｐ明朝"/>
        <family val="1"/>
        <charset val="128"/>
      </rPr>
      <t>，</t>
    </r>
    <r>
      <rPr>
        <sz val="10"/>
        <color theme="1"/>
        <rFont val="Times New Roman"/>
        <family val="1"/>
      </rPr>
      <t>1</t>
    </r>
    <r>
      <rPr>
        <sz val="10"/>
        <color theme="1"/>
        <rFont val="ＭＳ Ｐ明朝"/>
        <family val="1"/>
        <charset val="128"/>
      </rPr>
      <t>）型ダミー変数</t>
    </r>
  </si>
  <si>
    <t>表12.34</t>
    <rPh sb="0" eb="1">
      <t>ヒョウ</t>
    </rPh>
    <phoneticPr fontId="3"/>
  </si>
  <si>
    <t>表12.35</t>
    <rPh sb="0" eb="1">
      <t>ヒョウ</t>
    </rPh>
    <phoneticPr fontId="3"/>
  </si>
  <si>
    <t>表12.36</t>
    <rPh sb="0" eb="1">
      <t>ヒョウ</t>
    </rPh>
    <phoneticPr fontId="3"/>
  </si>
  <si>
    <t>図12.17</t>
    <rPh sb="0" eb="1">
      <t>ズ</t>
    </rPh>
    <phoneticPr fontId="3"/>
  </si>
  <si>
    <t>表12.33</t>
    <rPh sb="0" eb="1">
      <t>ヒョウ</t>
    </rPh>
    <phoneticPr fontId="3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</si>
  <si>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Km^</t>
    </r>
    <r>
      <rPr>
        <sz val="10"/>
        <rFont val="Times New Roman"/>
        <family val="1"/>
      </rPr>
      <t>)</t>
    </r>
    <phoneticPr fontId="3"/>
  </si>
  <si>
    <r>
      <t>β^</t>
    </r>
    <r>
      <rPr>
        <vertAlign val="subscript"/>
        <sz val="10"/>
        <rFont val="Times New Roman"/>
        <family val="1"/>
      </rPr>
      <t>1</t>
    </r>
    <phoneticPr fontId="3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</si>
  <si>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Ki^</t>
    </r>
    <r>
      <rPr>
        <sz val="10"/>
        <rFont val="Times New Roman"/>
        <family val="1"/>
      </rPr>
      <t>)</t>
    </r>
    <phoneticPr fontId="3"/>
  </si>
  <si>
    <r>
      <rPr>
        <sz val="10"/>
        <rFont val="ＭＳ Ｐ明朝"/>
        <family val="1"/>
        <charset val="128"/>
      </rPr>
      <t>－</t>
    </r>
  </si>
  <si>
    <r>
      <rPr>
        <sz val="10"/>
        <rFont val="ＭＳ Ｐ明朝"/>
        <family val="1"/>
        <charset val="128"/>
      </rPr>
      <t>阻害薬</t>
    </r>
    <r>
      <rPr>
        <sz val="10"/>
        <rFont val="Times New Roman"/>
        <family val="1"/>
      </rPr>
      <t>A</t>
    </r>
    <rPh sb="0" eb="2">
      <t>ソガイ</t>
    </rPh>
    <rPh sb="2" eb="3">
      <t>ヤク</t>
    </rPh>
    <phoneticPr fontId="3"/>
  </si>
  <si>
    <r>
      <rPr>
        <sz val="10"/>
        <rFont val="ＭＳ Ｐ明朝"/>
        <family val="1"/>
        <charset val="128"/>
      </rPr>
      <t xml:space="preserve">濃度 </t>
    </r>
    <r>
      <rPr>
        <sz val="10"/>
        <rFont val="Times New Roman"/>
        <family val="1"/>
      </rPr>
      <t>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rPh sb="0" eb="2">
      <t>ノウド</t>
    </rPh>
    <phoneticPr fontId="3"/>
  </si>
  <si>
    <r>
      <rPr>
        <sz val="10"/>
        <rFont val="ＭＳ Ｐ明朝"/>
        <family val="1"/>
        <charset val="128"/>
      </rPr>
      <t>表</t>
    </r>
    <r>
      <rPr>
        <sz val="10"/>
        <rFont val="Times New Roman"/>
        <family val="1"/>
      </rPr>
      <t xml:space="preserve">12.37 </t>
    </r>
    <rPh sb="0" eb="1">
      <t>ヒョウ</t>
    </rPh>
    <phoneticPr fontId="3"/>
  </si>
  <si>
    <r>
      <t>(</t>
    </r>
    <r>
      <rPr>
        <i/>
        <sz val="10"/>
        <rFont val="Times New Roman"/>
        <family val="1"/>
      </rPr>
      <t>Km^</t>
    </r>
    <r>
      <rPr>
        <sz val="10"/>
        <rFont val="Times New Roman"/>
        <family val="1"/>
      </rPr>
      <t>)</t>
    </r>
    <r>
      <rPr>
        <i/>
        <sz val="10"/>
        <rFont val="Times New Roman"/>
        <family val="1"/>
      </rPr>
      <t>'</t>
    </r>
    <r>
      <rPr>
        <i/>
        <vertAlign val="subscript"/>
        <sz val="10"/>
        <rFont val="Times New Roman"/>
        <family val="1"/>
      </rPr>
      <t>i</t>
    </r>
    <phoneticPr fontId="3"/>
  </si>
  <si>
    <r>
      <t>(</t>
    </r>
    <r>
      <rPr>
        <i/>
        <sz val="10"/>
        <rFont val="Times New Roman"/>
        <family val="1"/>
      </rPr>
      <t>Km^</t>
    </r>
    <r>
      <rPr>
        <sz val="10"/>
        <rFont val="Times New Roman"/>
        <family val="1"/>
      </rPr>
      <t>)</t>
    </r>
    <r>
      <rPr>
        <i/>
        <sz val="10"/>
        <rFont val="Times New Roman"/>
        <family val="1"/>
      </rPr>
      <t>'</t>
    </r>
    <r>
      <rPr>
        <i/>
        <vertAlign val="subscript"/>
        <sz val="10"/>
        <rFont val="Times New Roman"/>
        <family val="1"/>
      </rPr>
      <t xml:space="preserve">i </t>
    </r>
    <r>
      <rPr>
        <i/>
        <sz val="10"/>
        <rFont val="Times New Roman"/>
        <family val="1"/>
      </rPr>
      <t>=</t>
    </r>
    <r>
      <rPr>
        <sz val="10"/>
        <rFont val="Times New Roman"/>
        <family val="1"/>
      </rPr>
      <t>Mmult</t>
    </r>
    <r>
      <rPr>
        <i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( </t>
    </r>
    <r>
      <rPr>
        <b/>
        <i/>
        <sz val="10"/>
        <rFont val="Times New Roman"/>
        <family val="1"/>
      </rPr>
      <t>a</t>
    </r>
    <r>
      <rPr>
        <sz val="10"/>
        <rFont val="ＭＳ Ｐ明朝"/>
        <family val="1"/>
        <charset val="128"/>
      </rPr>
      <t>の範囲，</t>
    </r>
    <r>
      <rPr>
        <sz val="10"/>
        <rFont val="Times New Roman"/>
        <family val="1"/>
      </rPr>
      <t xml:space="preserve"> (</t>
    </r>
    <r>
      <rPr>
        <b/>
        <i/>
        <sz val="10"/>
        <rFont val="Times New Roman"/>
        <family val="1"/>
      </rPr>
      <t>Km</t>
    </r>
    <r>
      <rPr>
        <i/>
        <sz val="10"/>
        <rFont val="Times New Roman"/>
        <family val="1"/>
      </rPr>
      <t>^</t>
    </r>
    <r>
      <rPr>
        <sz val="10"/>
        <rFont val="Times New Roman"/>
        <family val="1"/>
      </rPr>
      <t xml:space="preserve">)' </t>
    </r>
    <r>
      <rPr>
        <sz val="10"/>
        <rFont val="ＭＳ Ｐ明朝"/>
        <family val="1"/>
        <charset val="128"/>
      </rPr>
      <t>の範囲</t>
    </r>
    <r>
      <rPr>
        <sz val="10"/>
        <rFont val="Times New Roman"/>
        <family val="1"/>
      </rPr>
      <t>)</t>
    </r>
    <r>
      <rPr>
        <i/>
        <sz val="10"/>
        <rFont val="Times New Roman"/>
        <family val="1"/>
      </rPr>
      <t xml:space="preserve"> </t>
    </r>
    <phoneticPr fontId="3"/>
  </si>
  <si>
    <r>
      <t>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r>
      <rPr>
        <vertAlign val="subscript"/>
        <sz val="10"/>
        <rFont val="Times New Roman"/>
        <family val="1"/>
      </rPr>
      <t>0</t>
    </r>
    <r>
      <rPr>
        <sz val="10"/>
        <rFont val="Times New Roman"/>
        <family val="1"/>
      </rPr>
      <t>=0</t>
    </r>
    <phoneticPr fontId="3"/>
  </si>
  <si>
    <r>
      <t>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=14</t>
    </r>
    <phoneticPr fontId="3"/>
  </si>
  <si>
    <r>
      <t>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=28</t>
    </r>
    <phoneticPr fontId="3"/>
  </si>
  <si>
    <r>
      <t>(</t>
    </r>
    <r>
      <rPr>
        <i/>
        <sz val="10"/>
        <rFont val="Times New Roman"/>
        <family val="1"/>
      </rPr>
      <t>Ki</t>
    </r>
    <r>
      <rPr>
        <sz val="10"/>
        <rFont val="Times New Roman"/>
        <family val="1"/>
      </rPr>
      <t>)'</t>
    </r>
    <r>
      <rPr>
        <i/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 xml:space="preserve"> = {(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sz val="10"/>
        <rFont val="Times New Roman"/>
        <family val="1"/>
      </rPr>
      <t>/[(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i/>
        <vertAlign val="subscript"/>
        <sz val="10"/>
        <rFont val="Times New Roman"/>
        <family val="1"/>
      </rPr>
      <t>i</t>
    </r>
    <r>
      <rPr>
        <sz val="10"/>
        <rFont val="Times New Roman"/>
        <family val="1"/>
      </rPr>
      <t>-(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sz val="10"/>
        <rFont val="Times New Roman"/>
        <family val="1"/>
      </rPr>
      <t>]}*[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r>
      <rPr>
        <i/>
        <vertAlign val="subscript"/>
        <sz val="10"/>
        <rFont val="Times New Roman"/>
        <family val="1"/>
      </rPr>
      <t>i</t>
    </r>
    <phoneticPr fontId="1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</si>
  <si>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Km^</t>
    </r>
    <r>
      <rPr>
        <sz val="10"/>
        <rFont val="Times New Roman"/>
        <family val="1"/>
      </rPr>
      <t>)'</t>
    </r>
    <phoneticPr fontId="3"/>
  </si>
  <si>
    <r>
      <t>(</t>
    </r>
    <r>
      <rPr>
        <i/>
        <sz val="10"/>
        <rFont val="Times New Roman"/>
        <family val="1"/>
      </rPr>
      <t>Ki^</t>
    </r>
    <r>
      <rPr>
        <sz val="10"/>
        <rFont val="Times New Roman"/>
        <family val="1"/>
      </rPr>
      <t>)'</t>
    </r>
    <phoneticPr fontId="11"/>
  </si>
  <si>
    <r>
      <rPr>
        <sz val="10"/>
        <rFont val="ＭＳ Ｐ明朝"/>
        <family val="1"/>
        <charset val="128"/>
      </rPr>
      <t>回帰分析</t>
    </r>
    <r>
      <rPr>
        <sz val="10"/>
        <rFont val="Times New Roman"/>
        <family val="1"/>
      </rPr>
      <t xml:space="preserve"> (</t>
    </r>
    <r>
      <rPr>
        <i/>
        <sz val="10"/>
        <rFont val="Times New Roman"/>
        <family val="1"/>
      </rPr>
      <t>Ki</t>
    </r>
    <r>
      <rPr>
        <sz val="10"/>
        <rFont val="Times New Roman"/>
        <family val="1"/>
      </rPr>
      <t xml:space="preserve">) </t>
    </r>
    <r>
      <rPr>
        <sz val="10"/>
        <rFont val="ＭＳ Ｐ明朝"/>
        <family val="1"/>
        <charset val="128"/>
      </rPr>
      <t>推定値</t>
    </r>
    <rPh sb="0" eb="2">
      <t>カイキ</t>
    </rPh>
    <rPh sb="2" eb="4">
      <t>ブンセキ</t>
    </rPh>
    <rPh sb="10" eb="13">
      <t>スイテイチ</t>
    </rPh>
    <phoneticPr fontId="3"/>
  </si>
  <si>
    <r>
      <rPr>
        <sz val="10"/>
        <color theme="1"/>
        <rFont val="ＭＳ Ｐ明朝"/>
        <family val="1"/>
        <charset val="128"/>
      </rPr>
      <t>（</t>
    </r>
    <r>
      <rPr>
        <sz val="10"/>
        <color theme="1"/>
        <rFont val="Times New Roman"/>
        <family val="1"/>
      </rPr>
      <t>1</t>
    </r>
    <r>
      <rPr>
        <sz val="10"/>
        <color theme="1"/>
        <rFont val="ＭＳ Ｐ明朝"/>
        <family val="1"/>
        <charset val="128"/>
      </rPr>
      <t>，</t>
    </r>
    <r>
      <rPr>
        <sz val="10"/>
        <color theme="1"/>
        <rFont val="Times New Roman"/>
        <family val="1"/>
      </rPr>
      <t>1</t>
    </r>
    <r>
      <rPr>
        <sz val="10"/>
        <color theme="1"/>
        <rFont val="ＭＳ Ｐ明朝"/>
        <family val="1"/>
        <charset val="128"/>
      </rPr>
      <t xml:space="preserve">）標示型ダミー変数 </t>
    </r>
    <r>
      <rPr>
        <i/>
        <sz val="10"/>
        <color theme="1"/>
        <rFont val="Times New Roman"/>
        <family val="1"/>
      </rPr>
      <t>a</t>
    </r>
    <r>
      <rPr>
        <i/>
        <vertAlign val="subscript"/>
        <sz val="10"/>
        <color theme="1"/>
        <rFont val="Times New Roman"/>
        <family val="1"/>
      </rPr>
      <t>i</t>
    </r>
    <rPh sb="5" eb="7">
      <t>ヒョウジ</t>
    </rPh>
    <phoneticPr fontId="3"/>
  </si>
  <si>
    <r>
      <rPr>
        <sz val="10"/>
        <rFont val="ＭＳ Ｐ明朝"/>
        <family val="1"/>
        <charset val="128"/>
      </rPr>
      <t>（</t>
    </r>
    <r>
      <rPr>
        <sz val="10"/>
        <rFont val="Times New Roman"/>
        <family val="1"/>
      </rPr>
      <t>1</t>
    </r>
    <r>
      <rPr>
        <sz val="10"/>
        <rFont val="ＭＳ Ｐ明朝"/>
        <family val="1"/>
        <charset val="128"/>
      </rPr>
      <t>）両逆数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Km</t>
    </r>
    <rPh sb="3" eb="6">
      <t>リョウギャクスウ</t>
    </rPh>
    <phoneticPr fontId="3"/>
  </si>
  <si>
    <r>
      <rPr>
        <sz val="10"/>
        <rFont val="ＭＳ Ｐ明朝"/>
        <family val="1"/>
        <charset val="128"/>
      </rPr>
      <t>（</t>
    </r>
    <r>
      <rPr>
        <sz val="10"/>
        <rFont val="Times New Roman"/>
        <family val="1"/>
      </rPr>
      <t>2</t>
    </r>
    <r>
      <rPr>
        <sz val="10"/>
        <rFont val="ＭＳ Ｐ明朝"/>
        <family val="1"/>
        <charset val="128"/>
      </rPr>
      <t>）両逆数</t>
    </r>
    <r>
      <rPr>
        <sz val="10"/>
        <rFont val="Times New Roman"/>
        <family val="1"/>
      </rPr>
      <t xml:space="preserve"> </t>
    </r>
    <r>
      <rPr>
        <sz val="10"/>
        <rFont val="ＭＳ Ｐ明朝"/>
        <family val="1"/>
        <charset val="128"/>
      </rPr>
      <t>傾き</t>
    </r>
    <rPh sb="3" eb="6">
      <t>リョウギャクスウ</t>
    </rPh>
    <rPh sb="7" eb="8">
      <t>カタム</t>
    </rPh>
    <phoneticPr fontId="3"/>
  </si>
  <si>
    <r>
      <rPr>
        <sz val="10"/>
        <rFont val="ＭＳ Ｐ明朝"/>
        <family val="1"/>
        <charset val="128"/>
      </rPr>
      <t>（</t>
    </r>
    <r>
      <rPr>
        <sz val="10"/>
        <rFont val="Times New Roman"/>
        <family val="1"/>
      </rPr>
      <t>3</t>
    </r>
    <r>
      <rPr>
        <sz val="10"/>
        <rFont val="ＭＳ Ｐ明朝"/>
        <family val="1"/>
        <charset val="128"/>
      </rPr>
      <t>）非線形</t>
    </r>
    <r>
      <rPr>
        <i/>
        <sz val="10"/>
        <rFont val="ＭＳ Ｐ明朝"/>
        <family val="1"/>
        <charset val="128"/>
      </rPr>
      <t xml:space="preserve"> </t>
    </r>
    <r>
      <rPr>
        <i/>
        <sz val="10"/>
        <rFont val="Times New Roman"/>
        <family val="1"/>
      </rPr>
      <t>Vmax</t>
    </r>
    <r>
      <rPr>
        <sz val="10"/>
        <rFont val="ＭＳ Ｐ明朝"/>
        <family val="1"/>
        <charset val="128"/>
      </rPr>
      <t>共通</t>
    </r>
    <rPh sb="3" eb="6">
      <t>ヒセンケイ</t>
    </rPh>
    <rPh sb="11" eb="13">
      <t>キョウツウ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</si>
</sst>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00_ "/>
    <numFmt numFmtId="177" formatCode="0.0000"/>
    <numFmt numFmtId="178" formatCode="0.0000_ "/>
    <numFmt numFmtId="179" formatCode="0_ "/>
    <numFmt numFmtId="180" formatCode="#,##0.000;[Red]\-#,##0.000"/>
    <numFmt numFmtId="181" formatCode="0.00_ "/>
    <numFmt numFmtId="182" formatCode="0.0"/>
    <numFmt numFmtId="183" formatCode="0.00_);[Red]\(0.00\)"/>
  </numFmts>
  <fonts count="26" x14ac:knownFonts="1">
    <font>
      <sz val="11"/>
      <name val="ＭＳ Ｐゴシック"/>
      <family val="3"/>
      <charset val="128"/>
    </font>
    <font>
      <sz val="11"/>
      <color theme="1"/>
      <name val="ＭＳ Ｐ明朝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Times New Roman"/>
      <family val="1"/>
    </font>
    <font>
      <sz val="10"/>
      <name val="ＭＳ Ｐ明朝"/>
      <family val="1"/>
      <charset val="128"/>
    </font>
    <font>
      <i/>
      <sz val="10"/>
      <name val="Times New Roman"/>
      <family val="1"/>
    </font>
    <font>
      <i/>
      <vertAlign val="subscript"/>
      <sz val="10"/>
      <name val="Times New Roman"/>
      <family val="1"/>
    </font>
    <font>
      <vertAlign val="subscript"/>
      <sz val="1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6"/>
      <name val="ＭＳ Ｐ明朝"/>
      <family val="2"/>
      <charset val="128"/>
    </font>
    <font>
      <u/>
      <sz val="10"/>
      <name val="Times New Roman"/>
      <family val="1"/>
    </font>
    <font>
      <sz val="10"/>
      <name val="ＭＳ Ｐゴシック"/>
      <family val="3"/>
      <charset val="128"/>
    </font>
    <font>
      <b/>
      <sz val="10"/>
      <color rgb="FF112277"/>
      <name val="Arial"/>
      <family val="2"/>
    </font>
    <font>
      <sz val="10"/>
      <name val="Arial"/>
      <family val="2"/>
    </font>
    <font>
      <b/>
      <sz val="10"/>
      <color rgb="FF112277"/>
      <name val="ＭＳ Ｐゴシック"/>
      <family val="3"/>
      <charset val="128"/>
    </font>
    <font>
      <sz val="10"/>
      <name val="Times New Roman"/>
      <family val="1"/>
      <charset val="128"/>
    </font>
    <font>
      <vertAlign val="superscript"/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Times New Roman"/>
      <family val="1"/>
      <charset val="128"/>
    </font>
    <font>
      <i/>
      <sz val="10"/>
      <color theme="1"/>
      <name val="Times New Roman"/>
      <family val="1"/>
    </font>
    <font>
      <i/>
      <sz val="10"/>
      <name val="ＭＳ Ｐ明朝"/>
      <family val="1"/>
      <charset val="128"/>
    </font>
    <font>
      <i/>
      <sz val="10"/>
      <name val="Times New Roman"/>
      <family val="1"/>
      <charset val="128"/>
    </font>
    <font>
      <b/>
      <i/>
      <sz val="10"/>
      <name val="Times New Roman"/>
      <family val="1"/>
    </font>
    <font>
      <i/>
      <vertAlign val="subscript"/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EDF2F9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C1C1C1"/>
      </right>
      <top/>
      <bottom style="medium">
        <color rgb="FFC1C1C1"/>
      </bottom>
      <diagonal/>
    </border>
    <border>
      <left style="medium">
        <color rgb="FFC1C1C1"/>
      </left>
      <right style="medium">
        <color rgb="FFB0B7BB"/>
      </right>
      <top style="medium">
        <color rgb="FFC1C1C1"/>
      </top>
      <bottom style="medium">
        <color rgb="FFB0B7BB"/>
      </bottom>
      <diagonal/>
    </border>
    <border>
      <left/>
      <right style="medium">
        <color rgb="FFB0B7BB"/>
      </right>
      <top style="medium">
        <color rgb="FFC1C1C1"/>
      </top>
      <bottom style="medium">
        <color rgb="FFB0B7BB"/>
      </bottom>
      <diagonal/>
    </border>
    <border>
      <left/>
      <right/>
      <top style="medium">
        <color rgb="FFC1C1C1"/>
      </top>
      <bottom style="medium">
        <color rgb="FFB0B7BB"/>
      </bottom>
      <diagonal/>
    </border>
    <border>
      <left style="medium">
        <color rgb="FFC1C1C1"/>
      </left>
      <right style="medium">
        <color rgb="FFB0B7BB"/>
      </right>
      <top/>
      <bottom style="medium">
        <color rgb="FFB0B7BB"/>
      </bottom>
      <diagonal/>
    </border>
    <border>
      <left style="medium">
        <color rgb="FFB0B7BB"/>
      </left>
      <right/>
      <top style="medium">
        <color rgb="FFC1C1C1"/>
      </top>
      <bottom style="medium">
        <color rgb="FFB0B7BB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/>
    </xf>
    <xf numFmtId="176" fontId="4" fillId="0" borderId="2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0" fontId="4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78" fontId="4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>
      <alignment vertical="center"/>
    </xf>
    <xf numFmtId="178" fontId="4" fillId="0" borderId="2" xfId="0" applyNumberFormat="1" applyFont="1" applyBorder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2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80" fontId="4" fillId="0" borderId="0" xfId="1" applyNumberFormat="1" applyFont="1">
      <alignment vertical="center"/>
    </xf>
    <xf numFmtId="179" fontId="4" fillId="0" borderId="4" xfId="0" applyNumberFormat="1" applyFont="1" applyBorder="1" applyAlignment="1">
      <alignment horizontal="center"/>
    </xf>
    <xf numFmtId="179" fontId="4" fillId="0" borderId="5" xfId="0" applyNumberFormat="1" applyFont="1" applyBorder="1" applyAlignment="1">
      <alignment horizontal="center"/>
    </xf>
    <xf numFmtId="0" fontId="4" fillId="0" borderId="0" xfId="0" quotePrefix="1" applyFont="1" applyAlignment="1">
      <alignment horizontal="center" vertical="center"/>
    </xf>
    <xf numFmtId="181" fontId="4" fillId="0" borderId="0" xfId="0" applyNumberFormat="1" applyFont="1">
      <alignment vertical="center"/>
    </xf>
    <xf numFmtId="181" fontId="4" fillId="0" borderId="2" xfId="0" applyNumberFormat="1" applyFont="1" applyBorder="1">
      <alignment vertical="center"/>
    </xf>
    <xf numFmtId="0" fontId="13" fillId="0" borderId="0" xfId="0" applyFont="1">
      <alignment vertical="center"/>
    </xf>
    <xf numFmtId="180" fontId="4" fillId="0" borderId="2" xfId="1" applyNumberFormat="1" applyFont="1" applyBorder="1">
      <alignment vertical="center"/>
    </xf>
    <xf numFmtId="180" fontId="4" fillId="0" borderId="1" xfId="1" applyNumberFormat="1" applyFont="1" applyBorder="1">
      <alignment vertical="center"/>
    </xf>
    <xf numFmtId="180" fontId="4" fillId="0" borderId="0" xfId="1" applyNumberFormat="1" applyFont="1" applyBorder="1">
      <alignment vertical="center"/>
    </xf>
    <xf numFmtId="177" fontId="9" fillId="2" borderId="6" xfId="0" applyNumberFormat="1" applyFont="1" applyFill="1" applyBorder="1">
      <alignment vertical="center"/>
    </xf>
    <xf numFmtId="177" fontId="9" fillId="2" borderId="9" xfId="0" applyNumberFormat="1" applyFont="1" applyFill="1" applyBorder="1">
      <alignment vertical="center"/>
    </xf>
    <xf numFmtId="177" fontId="9" fillId="2" borderId="7" xfId="0" applyNumberFormat="1" applyFont="1" applyFill="1" applyBorder="1">
      <alignment vertical="center"/>
    </xf>
    <xf numFmtId="178" fontId="4" fillId="0" borderId="10" xfId="0" applyNumberFormat="1" applyFont="1" applyBorder="1">
      <alignment vertical="center"/>
    </xf>
    <xf numFmtId="0" fontId="15" fillId="4" borderId="13" xfId="0" applyFont="1" applyFill="1" applyBorder="1" applyAlignment="1">
      <alignment horizontal="right" vertical="top" wrapText="1"/>
    </xf>
    <xf numFmtId="177" fontId="15" fillId="4" borderId="13" xfId="0" applyNumberFormat="1" applyFont="1" applyFill="1" applyBorder="1" applyAlignment="1">
      <alignment horizontal="right" vertical="top" wrapText="1"/>
    </xf>
    <xf numFmtId="0" fontId="14" fillId="3" borderId="14" xfId="0" applyFont="1" applyFill="1" applyBorder="1" applyAlignment="1">
      <alignment horizontal="left" wrapText="1"/>
    </xf>
    <xf numFmtId="0" fontId="14" fillId="3" borderId="15" xfId="0" applyFont="1" applyFill="1" applyBorder="1" applyAlignment="1">
      <alignment horizontal="right" wrapText="1"/>
    </xf>
    <xf numFmtId="0" fontId="14" fillId="3" borderId="17" xfId="0" applyFont="1" applyFill="1" applyBorder="1" applyAlignment="1">
      <alignment horizontal="left" vertical="top" wrapText="1"/>
    </xf>
    <xf numFmtId="0" fontId="14" fillId="3" borderId="14" xfId="0" applyFont="1" applyFill="1" applyBorder="1" applyAlignment="1">
      <alignment horizontal="right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left"/>
    </xf>
    <xf numFmtId="176" fontId="6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left" vertical="center"/>
    </xf>
    <xf numFmtId="176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179" fontId="4" fillId="0" borderId="0" xfId="0" applyNumberFormat="1" applyFont="1" applyAlignment="1">
      <alignment horizontal="center" vertical="center"/>
    </xf>
    <xf numFmtId="179" fontId="4" fillId="0" borderId="2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182" fontId="9" fillId="2" borderId="9" xfId="0" applyNumberFormat="1" applyFont="1" applyFill="1" applyBorder="1">
      <alignment vertical="center"/>
    </xf>
    <xf numFmtId="182" fontId="9" fillId="2" borderId="7" xfId="0" applyNumberFormat="1" applyFont="1" applyFill="1" applyBorder="1">
      <alignment vertical="center"/>
    </xf>
    <xf numFmtId="176" fontId="4" fillId="0" borderId="2" xfId="0" applyNumberFormat="1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8" fontId="4" fillId="0" borderId="4" xfId="0" applyNumberFormat="1" applyFont="1" applyBorder="1">
      <alignment vertical="center"/>
    </xf>
    <xf numFmtId="178" fontId="4" fillId="0" borderId="5" xfId="0" applyNumberFormat="1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>
      <alignment vertical="center"/>
    </xf>
    <xf numFmtId="178" fontId="4" fillId="0" borderId="19" xfId="0" applyNumberFormat="1" applyFont="1" applyBorder="1">
      <alignment vertical="center"/>
    </xf>
    <xf numFmtId="0" fontId="13" fillId="0" borderId="2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178" fontId="4" fillId="0" borderId="0" xfId="0" quotePrefix="1" applyNumberFormat="1" applyFont="1" applyAlignment="1">
      <alignment horizontal="center" vertical="center"/>
    </xf>
    <xf numFmtId="178" fontId="10" fillId="0" borderId="2" xfId="0" applyNumberFormat="1" applyFont="1" applyBorder="1">
      <alignment vertical="center"/>
    </xf>
    <xf numFmtId="179" fontId="4" fillId="0" borderId="0" xfId="0" applyNumberFormat="1" applyFont="1" applyAlignment="1">
      <alignment horizontal="center"/>
    </xf>
    <xf numFmtId="178" fontId="4" fillId="0" borderId="0" xfId="0" applyNumberFormat="1" applyFont="1" applyAlignment="1">
      <alignment horizontal="center" vertical="center"/>
    </xf>
    <xf numFmtId="179" fontId="4" fillId="0" borderId="2" xfId="0" applyNumberFormat="1" applyFont="1" applyBorder="1" applyAlignment="1">
      <alignment horizontal="center"/>
    </xf>
    <xf numFmtId="0" fontId="4" fillId="0" borderId="8" xfId="0" applyFont="1" applyBorder="1">
      <alignment vertical="center"/>
    </xf>
    <xf numFmtId="0" fontId="23" fillId="0" borderId="2" xfId="0" applyFont="1" applyBorder="1" applyAlignment="1">
      <alignment horizontal="center"/>
    </xf>
    <xf numFmtId="177" fontId="9" fillId="2" borderId="21" xfId="0" applyNumberFormat="1" applyFont="1" applyFill="1" applyBorder="1">
      <alignment vertical="center"/>
    </xf>
    <xf numFmtId="182" fontId="9" fillId="2" borderId="21" xfId="0" applyNumberFormat="1" applyFont="1" applyFill="1" applyBorder="1">
      <alignment vertical="center"/>
    </xf>
    <xf numFmtId="183" fontId="4" fillId="0" borderId="8" xfId="0" applyNumberFormat="1" applyFont="1" applyBorder="1">
      <alignment vertical="center"/>
    </xf>
    <xf numFmtId="0" fontId="17" fillId="0" borderId="0" xfId="0" applyFont="1">
      <alignment vertical="center"/>
    </xf>
    <xf numFmtId="0" fontId="17" fillId="0" borderId="8" xfId="0" applyFont="1" applyBorder="1" applyAlignment="1">
      <alignment horizontal="right" vertical="center"/>
    </xf>
    <xf numFmtId="2" fontId="4" fillId="0" borderId="2" xfId="0" applyNumberFormat="1" applyFont="1" applyBorder="1">
      <alignment vertical="center"/>
    </xf>
    <xf numFmtId="0" fontId="17" fillId="0" borderId="8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17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3" borderId="18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49611496582729"/>
          <c:y val="3.9514530108196909E-2"/>
          <c:w val="0.64861983836178905"/>
          <c:h val="0.72010593100322895"/>
        </c:manualLayout>
      </c:layout>
      <c:scatterChart>
        <c:scatterStyle val="lineMarker"/>
        <c:varyColors val="0"/>
        <c:ser>
          <c:idx val="0"/>
          <c:order val="0"/>
          <c:tx>
            <c:v>点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Vmax共通!$Q$6:$Q$10</c:f>
              <c:numCache>
                <c:formatCode>0_ </c:formatCode>
                <c:ptCount val="5"/>
                <c:pt idx="0">
                  <c:v>0</c:v>
                </c:pt>
                <c:pt idx="1">
                  <c:v>8</c:v>
                </c:pt>
                <c:pt idx="2">
                  <c:v>14</c:v>
                </c:pt>
                <c:pt idx="3">
                  <c:v>20</c:v>
                </c:pt>
                <c:pt idx="4">
                  <c:v>28</c:v>
                </c:pt>
              </c:numCache>
            </c:numRef>
          </c:xVal>
          <c:yVal>
            <c:numRef>
              <c:f>Vmax共通!$S$6:$S$10</c:f>
              <c:numCache>
                <c:formatCode>0.0000_ </c:formatCode>
                <c:ptCount val="5"/>
                <c:pt idx="0">
                  <c:v>0.78462675837646101</c:v>
                </c:pt>
                <c:pt idx="1">
                  <c:v>1.2595589498566049</c:v>
                </c:pt>
                <c:pt idx="2">
                  <c:v>1.7070743747105031</c:v>
                </c:pt>
                <c:pt idx="3">
                  <c:v>2.2227710365802538</c:v>
                </c:pt>
                <c:pt idx="4">
                  <c:v>3.1212214491937225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7B-48F9-834B-63F5560F5EC2}"/>
            </c:ext>
          </c:extLst>
        </c:ser>
        <c:ser>
          <c:idx val="1"/>
          <c:order val="1"/>
          <c:tx>
            <c:v>回帰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Vmax共通!$P$17:$P$19</c:f>
              <c:numCache>
                <c:formatCode>0.0000_ </c:formatCode>
                <c:ptCount val="3"/>
                <c:pt idx="0">
                  <c:v>-7.9278875917695064</c:v>
                </c:pt>
                <c:pt idx="1">
                  <c:v>0</c:v>
                </c:pt>
                <c:pt idx="2">
                  <c:v>35</c:v>
                </c:pt>
              </c:numCache>
            </c:numRef>
          </c:xVal>
          <c:yVal>
            <c:numRef>
              <c:f>Vmax共通!$Q$17:$Q$19</c:f>
              <c:numCache>
                <c:formatCode>0.0000_ </c:formatCode>
                <c:ptCount val="3"/>
                <c:pt idx="0">
                  <c:v>0</c:v>
                </c:pt>
                <c:pt idx="1">
                  <c:v>0.6576660855431431</c:v>
                </c:pt>
                <c:pt idx="2">
                  <c:v>3.5611271560440576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7B-48F9-834B-63F5560F5EC2}"/>
            </c:ext>
          </c:extLst>
        </c:ser>
        <c:ser>
          <c:idx val="2"/>
          <c:order val="2"/>
          <c:tx>
            <c:v>切片</c:v>
          </c:tx>
          <c:spPr>
            <a:ln w="952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Vmax共通!$P$27:$P$28</c:f>
              <c:numCache>
                <c:formatCode>General</c:formatCode>
                <c:ptCount val="2"/>
                <c:pt idx="0">
                  <c:v>-10</c:v>
                </c:pt>
                <c:pt idx="1">
                  <c:v>25</c:v>
                </c:pt>
              </c:numCache>
            </c:numRef>
          </c:xVal>
          <c:yVal>
            <c:numRef>
              <c:f>Vmax共通!$Q$27:$Q$28</c:f>
              <c:numCache>
                <c:formatCode>0.0000_ </c:formatCode>
                <c:ptCount val="2"/>
                <c:pt idx="0">
                  <c:v>0.6576660855431431</c:v>
                </c:pt>
                <c:pt idx="1">
                  <c:v>0.6576660855431431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D7B-48F9-834B-63F5560F5EC2}"/>
            </c:ext>
          </c:extLst>
        </c:ser>
        <c:ser>
          <c:idx val="3"/>
          <c:order val="3"/>
          <c:tx>
            <c:v>2x切片</c:v>
          </c:tx>
          <c:spPr>
            <a:ln w="952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Vmax共通!$P$27:$P$28</c:f>
              <c:numCache>
                <c:formatCode>General</c:formatCode>
                <c:ptCount val="2"/>
                <c:pt idx="0">
                  <c:v>-10</c:v>
                </c:pt>
                <c:pt idx="1">
                  <c:v>25</c:v>
                </c:pt>
              </c:numCache>
            </c:numRef>
          </c:xVal>
          <c:yVal>
            <c:numRef>
              <c:f>Vmax共通!$R$27:$R$28</c:f>
              <c:numCache>
                <c:formatCode>0.0000_ </c:formatCode>
                <c:ptCount val="2"/>
                <c:pt idx="0">
                  <c:v>1.3153321710862862</c:v>
                </c:pt>
                <c:pt idx="1">
                  <c:v>1.3153321710862862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D7B-48F9-834B-63F5560F5EC2}"/>
            </c:ext>
          </c:extLst>
        </c:ser>
        <c:ser>
          <c:idx val="4"/>
          <c:order val="4"/>
          <c:tx>
            <c:v>-Ki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Vmax共通!$P$17</c:f>
              <c:numCache>
                <c:formatCode>0.0000_ </c:formatCode>
                <c:ptCount val="1"/>
                <c:pt idx="0">
                  <c:v>-7.9278875917695064</c:v>
                </c:pt>
              </c:numCache>
            </c:numRef>
          </c:xVal>
          <c:yVal>
            <c:numRef>
              <c:f>Vmax共通!$Q$17</c:f>
              <c:numCache>
                <c:formatCode>0.0000_ 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D7B-48F9-834B-63F5560F5EC2}"/>
            </c:ext>
          </c:extLst>
        </c:ser>
        <c:ser>
          <c:idx val="5"/>
          <c:order val="5"/>
          <c:tx>
            <c:v>Ki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9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Vmax共通!$P$21</c:f>
              <c:numCache>
                <c:formatCode>0.0000_ </c:formatCode>
                <c:ptCount val="1"/>
                <c:pt idx="0">
                  <c:v>7.92788759176951</c:v>
                </c:pt>
              </c:numCache>
            </c:numRef>
          </c:xVal>
          <c:yVal>
            <c:numRef>
              <c:f>Vmax共通!$Q$21</c:f>
              <c:numCache>
                <c:formatCode>0.0000_ </c:formatCode>
                <c:ptCount val="1"/>
                <c:pt idx="0">
                  <c:v>1.3153321710862866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D7B-48F9-834B-63F5560F5EC2}"/>
            </c:ext>
          </c:extLst>
        </c:ser>
        <c:ser>
          <c:idx val="6"/>
          <c:order val="6"/>
          <c:tx>
            <c:v>0点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Vmax共通!$P$24:$P$25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Vmax共通!$Q$24:$Q$25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D7B-48F9-834B-63F5560F5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52480"/>
        <c:axId val="113052840"/>
      </c:scatterChart>
      <c:valAx>
        <c:axId val="113052480"/>
        <c:scaling>
          <c:orientation val="minMax"/>
          <c:max val="30"/>
          <c:min val="-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阻害薬濃度 </a:t>
                </a:r>
                <a:r>
                  <a:rPr lang="en-US" altLang="ja-JP"/>
                  <a:t>[ </a:t>
                </a:r>
                <a:r>
                  <a:rPr lang="en-US" altLang="ja-JP" i="1"/>
                  <a:t>I</a:t>
                </a:r>
                <a:r>
                  <a:rPr lang="en-US" altLang="ja-JP"/>
                  <a:t> 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052840"/>
        <c:crosses val="autoZero"/>
        <c:crossBetween val="midCat"/>
        <c:majorUnit val="10"/>
      </c:valAx>
      <c:valAx>
        <c:axId val="113052840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ミカエリス定数 </a:t>
                </a:r>
                <a:r>
                  <a:rPr lang="en-US" altLang="ja-JP"/>
                  <a:t>(</a:t>
                </a:r>
                <a:r>
                  <a:rPr lang="en-US" altLang="ja-JP" i="1"/>
                  <a:t>Km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052480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208333647289303"/>
          <c:y val="2.5428331875182269E-2"/>
          <c:w val="0.77004106544098261"/>
          <c:h val="0.81052282129987985"/>
        </c:manualLayout>
      </c:layout>
      <c:scatterChart>
        <c:scatterStyle val="smoothMarker"/>
        <c:varyColors val="0"/>
        <c:ser>
          <c:idx val="0"/>
          <c:order val="0"/>
          <c:tx>
            <c:v>I=0</c:v>
          </c:tx>
          <c:spPr>
            <a:ln w="9525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'Vmax共通 ミカエリス'!$D$13:$D$21</c:f>
              <c:numCache>
                <c:formatCode>General</c:formatCode>
                <c:ptCount val="9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1.2</c:v>
                </c:pt>
                <c:pt idx="7">
                  <c:v>1.2</c:v>
                </c:pt>
                <c:pt idx="8">
                  <c:v>1.2</c:v>
                </c:pt>
              </c:numCache>
            </c:numRef>
          </c:xVal>
          <c:yVal>
            <c:numRef>
              <c:f>'Vmax共通 ミカエリス'!$E$13:$E$21</c:f>
              <c:numCache>
                <c:formatCode>0.000_ </c:formatCode>
                <c:ptCount val="9"/>
                <c:pt idx="0">
                  <c:v>19.488</c:v>
                </c:pt>
                <c:pt idx="1">
                  <c:v>17.91</c:v>
                </c:pt>
                <c:pt idx="2">
                  <c:v>23.167999999999999</c:v>
                </c:pt>
                <c:pt idx="3">
                  <c:v>22.922000000000001</c:v>
                </c:pt>
                <c:pt idx="4">
                  <c:v>21.071000000000002</c:v>
                </c:pt>
                <c:pt idx="5">
                  <c:v>29.148</c:v>
                </c:pt>
                <c:pt idx="6">
                  <c:v>27.364000000000001</c:v>
                </c:pt>
                <c:pt idx="7">
                  <c:v>26.094000000000001</c:v>
                </c:pt>
                <c:pt idx="8">
                  <c:v>32.158000000000001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89C-41A8-924F-F894FC7FA946}"/>
            </c:ext>
          </c:extLst>
        </c:ser>
        <c:ser>
          <c:idx val="1"/>
          <c:order val="1"/>
          <c:tx>
            <c:v>I=14</c:v>
          </c:tx>
          <c:spPr>
            <a:ln w="12700" cap="rnd">
              <a:noFill/>
              <a:prstDash val="dash"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'Vmax共通 ミカエリス'!$D$31:$D$39</c:f>
              <c:numCache>
                <c:formatCode>General</c:formatCode>
                <c:ptCount val="9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1.2</c:v>
                </c:pt>
                <c:pt idx="7">
                  <c:v>1.2</c:v>
                </c:pt>
                <c:pt idx="8">
                  <c:v>1.2</c:v>
                </c:pt>
              </c:numCache>
            </c:numRef>
          </c:xVal>
          <c:yVal>
            <c:numRef>
              <c:f>'Vmax共通 ミカエリス'!$E$31:$E$39</c:f>
              <c:numCache>
                <c:formatCode>0.000_ </c:formatCode>
                <c:ptCount val="9"/>
                <c:pt idx="0">
                  <c:v>12.337999999999999</c:v>
                </c:pt>
                <c:pt idx="1">
                  <c:v>10.568</c:v>
                </c:pt>
                <c:pt idx="2">
                  <c:v>13.364000000000001</c:v>
                </c:pt>
                <c:pt idx="3">
                  <c:v>15.076000000000001</c:v>
                </c:pt>
                <c:pt idx="4">
                  <c:v>13.065</c:v>
                </c:pt>
                <c:pt idx="5">
                  <c:v>18.218</c:v>
                </c:pt>
                <c:pt idx="6">
                  <c:v>19.199000000000002</c:v>
                </c:pt>
                <c:pt idx="7">
                  <c:v>17.875</c:v>
                </c:pt>
                <c:pt idx="8">
                  <c:v>21.286999999999999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9C-41A8-924F-F894FC7FA946}"/>
            </c:ext>
          </c:extLst>
        </c:ser>
        <c:ser>
          <c:idx val="2"/>
          <c:order val="2"/>
          <c:tx>
            <c:v>I=28</c:v>
          </c:tx>
          <c:spPr>
            <a:ln w="12700" cap="rnd">
              <a:noFill/>
              <a:prstDash val="dashDot"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'Vmax共通 ミカエリス'!$D$49:$D$57</c:f>
              <c:numCache>
                <c:formatCode>General</c:formatCode>
                <c:ptCount val="9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1.2</c:v>
                </c:pt>
                <c:pt idx="7">
                  <c:v>1.2</c:v>
                </c:pt>
                <c:pt idx="8">
                  <c:v>1.2</c:v>
                </c:pt>
              </c:numCache>
            </c:numRef>
          </c:xVal>
          <c:yVal>
            <c:numRef>
              <c:f>'Vmax共通 ミカエリス'!$E$49:$E$57</c:f>
              <c:numCache>
                <c:formatCode>0.000_ </c:formatCode>
                <c:ptCount val="9"/>
                <c:pt idx="0">
                  <c:v>7.6349999999999998</c:v>
                </c:pt>
                <c:pt idx="1">
                  <c:v>6.415</c:v>
                </c:pt>
                <c:pt idx="2">
                  <c:v>8.0440000000000005</c:v>
                </c:pt>
                <c:pt idx="3">
                  <c:v>9.9789999999999992</c:v>
                </c:pt>
                <c:pt idx="4">
                  <c:v>8.07</c:v>
                </c:pt>
                <c:pt idx="5">
                  <c:v>11.364000000000001</c:v>
                </c:pt>
                <c:pt idx="6">
                  <c:v>13.461</c:v>
                </c:pt>
                <c:pt idx="7">
                  <c:v>12.231999999999999</c:v>
                </c:pt>
                <c:pt idx="8">
                  <c:v>14.02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89C-41A8-924F-F894FC7FA946}"/>
            </c:ext>
          </c:extLst>
        </c:ser>
        <c:ser>
          <c:idx val="3"/>
          <c:order val="3"/>
          <c:tx>
            <c:v>I=0 V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'Vmax共通 ミカエリス'!$I$9:$I$21</c:f>
              <c:numCache>
                <c:formatCode>General</c:formatCode>
                <c:ptCount val="13"/>
                <c:pt idx="0">
                  <c:v>0.01</c:v>
                </c:pt>
                <c:pt idx="1">
                  <c:v>0.03</c:v>
                </c:pt>
                <c:pt idx="2">
                  <c:v>0.1</c:v>
                </c:pt>
                <c:pt idx="3">
                  <c:v>0.3</c:v>
                </c:pt>
                <c:pt idx="4">
                  <c:v>0.6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10</c:v>
                </c:pt>
                <c:pt idx="9">
                  <c:v>30</c:v>
                </c:pt>
                <c:pt idx="10">
                  <c:v>100</c:v>
                </c:pt>
                <c:pt idx="11">
                  <c:v>1000</c:v>
                </c:pt>
                <c:pt idx="12">
                  <c:v>10000</c:v>
                </c:pt>
              </c:numCache>
            </c:numRef>
          </c:xVal>
          <c:yVal>
            <c:numRef>
              <c:f>'Vmax共通 ミカエリス'!$J$9:$J$21</c:f>
              <c:numCache>
                <c:formatCode>0.00</c:formatCode>
                <c:ptCount val="13"/>
                <c:pt idx="0">
                  <c:v>0.59642044121679116</c:v>
                </c:pt>
                <c:pt idx="1">
                  <c:v>1.7453323908494105</c:v>
                </c:pt>
                <c:pt idx="2">
                  <c:v>5.357412097102034</c:v>
                </c:pt>
                <c:pt idx="3">
                  <c:v>13.108564125646579</c:v>
                </c:pt>
                <c:pt idx="4">
                  <c:v>20.536754384332657</c:v>
                </c:pt>
                <c:pt idx="5">
                  <c:v>26.55615201924531</c:v>
                </c:pt>
                <c:pt idx="6">
                  <c:v>34.038831233917591</c:v>
                </c:pt>
                <c:pt idx="7">
                  <c:v>37.567250073539007</c:v>
                </c:pt>
                <c:pt idx="8">
                  <c:v>43.944579328841641</c:v>
                </c:pt>
                <c:pt idx="9">
                  <c:v>46.184635506852132</c:v>
                </c:pt>
                <c:pt idx="10">
                  <c:v>47.023588074044476</c:v>
                </c:pt>
                <c:pt idx="11">
                  <c:v>47.355387019425621</c:v>
                </c:pt>
                <c:pt idx="12">
                  <c:v>47.388824625268789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89C-41A8-924F-F894FC7FA946}"/>
            </c:ext>
          </c:extLst>
        </c:ser>
        <c:ser>
          <c:idx val="4"/>
          <c:order val="4"/>
          <c:tx>
            <c:v>I=14 V</c:v>
          </c:tx>
          <c:spPr>
            <a:ln w="952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'Vmax共通 ミカエリス'!$I$9:$I$21</c:f>
              <c:numCache>
                <c:formatCode>General</c:formatCode>
                <c:ptCount val="13"/>
                <c:pt idx="0">
                  <c:v>0.01</c:v>
                </c:pt>
                <c:pt idx="1">
                  <c:v>0.03</c:v>
                </c:pt>
                <c:pt idx="2">
                  <c:v>0.1</c:v>
                </c:pt>
                <c:pt idx="3">
                  <c:v>0.3</c:v>
                </c:pt>
                <c:pt idx="4">
                  <c:v>0.6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10</c:v>
                </c:pt>
                <c:pt idx="9">
                  <c:v>30</c:v>
                </c:pt>
                <c:pt idx="10">
                  <c:v>100</c:v>
                </c:pt>
                <c:pt idx="11">
                  <c:v>1000</c:v>
                </c:pt>
                <c:pt idx="12">
                  <c:v>10000</c:v>
                </c:pt>
              </c:numCache>
            </c:numRef>
          </c:xVal>
          <c:yVal>
            <c:numRef>
              <c:f>'Vmax共通 ミカエリス'!$K$9:$K$21</c:f>
              <c:numCache>
                <c:formatCode>0.00</c:formatCode>
                <c:ptCount val="13"/>
                <c:pt idx="0">
                  <c:v>0.27600598363421275</c:v>
                </c:pt>
                <c:pt idx="1">
                  <c:v>0.81848452588815701</c:v>
                </c:pt>
                <c:pt idx="2">
                  <c:v>2.6225978255758027</c:v>
                </c:pt>
                <c:pt idx="3">
                  <c:v>7.0837910229905736</c:v>
                </c:pt>
                <c:pt idx="4">
                  <c:v>12.325310670197142</c:v>
                </c:pt>
                <c:pt idx="5">
                  <c:v>17.506861530466669</c:v>
                </c:pt>
                <c:pt idx="6">
                  <c:v>25.56863789666393</c:v>
                </c:pt>
                <c:pt idx="7">
                  <c:v>30.205033898712653</c:v>
                </c:pt>
                <c:pt idx="8">
                  <c:v>40.481936638890382</c:v>
                </c:pt>
                <c:pt idx="9">
                  <c:v>44.840966447349075</c:v>
                </c:pt>
                <c:pt idx="10">
                  <c:v>46.597091389137503</c:v>
                </c:pt>
                <c:pt idx="11">
                  <c:v>47.311777656395265</c:v>
                </c:pt>
                <c:pt idx="12">
                  <c:v>47.384453906089441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89C-41A8-924F-F894FC7FA946}"/>
            </c:ext>
          </c:extLst>
        </c:ser>
        <c:ser>
          <c:idx val="5"/>
          <c:order val="5"/>
          <c:tx>
            <c:v>I=28</c:v>
          </c:tx>
          <c:spPr>
            <a:ln w="9525" cap="rnd">
              <a:solidFill>
                <a:schemeClr val="accent5">
                  <a:lumMod val="5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'Vmax共通 ミカエリス'!$I$9:$I$21</c:f>
              <c:numCache>
                <c:formatCode>General</c:formatCode>
                <c:ptCount val="13"/>
                <c:pt idx="0">
                  <c:v>0.01</c:v>
                </c:pt>
                <c:pt idx="1">
                  <c:v>0.03</c:v>
                </c:pt>
                <c:pt idx="2">
                  <c:v>0.1</c:v>
                </c:pt>
                <c:pt idx="3">
                  <c:v>0.3</c:v>
                </c:pt>
                <c:pt idx="4">
                  <c:v>0.6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10</c:v>
                </c:pt>
                <c:pt idx="9">
                  <c:v>30</c:v>
                </c:pt>
                <c:pt idx="10">
                  <c:v>100</c:v>
                </c:pt>
                <c:pt idx="11">
                  <c:v>1000</c:v>
                </c:pt>
                <c:pt idx="12">
                  <c:v>10000</c:v>
                </c:pt>
              </c:numCache>
            </c:numRef>
          </c:xVal>
          <c:yVal>
            <c:numRef>
              <c:f>'Vmax共通 ミカエリス'!$L$9:$L$20</c:f>
              <c:numCache>
                <c:formatCode>0.00</c:formatCode>
                <c:ptCount val="12"/>
                <c:pt idx="0">
                  <c:v>0.15135407009804067</c:v>
                </c:pt>
                <c:pt idx="1">
                  <c:v>0.45118040708697082</c:v>
                </c:pt>
                <c:pt idx="2">
                  <c:v>1.4712530105147883</c:v>
                </c:pt>
                <c:pt idx="3">
                  <c:v>4.1557377755372338</c:v>
                </c:pt>
                <c:pt idx="4">
                  <c:v>7.6414180338811217</c:v>
                </c:pt>
                <c:pt idx="5">
                  <c:v>11.499592372906752</c:v>
                </c:pt>
                <c:pt idx="6">
                  <c:v>18.508241284936947</c:v>
                </c:pt>
                <c:pt idx="7">
                  <c:v>23.226944819891624</c:v>
                </c:pt>
                <c:pt idx="8">
                  <c:v>36.118960194985263</c:v>
                </c:pt>
                <c:pt idx="9">
                  <c:v>42.92642497419375</c:v>
                </c:pt>
                <c:pt idx="10">
                  <c:v>45.958082271140739</c:v>
                </c:pt>
                <c:pt idx="11">
                  <c:v>47.245079750165957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89C-41A8-924F-F894FC7FA946}"/>
            </c:ext>
          </c:extLst>
        </c:ser>
        <c:ser>
          <c:idx val="6"/>
          <c:order val="6"/>
          <c:tx>
            <c:v>Km i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chemeClr val="bg1"/>
              </a:solidFill>
              <a:ln w="12700">
                <a:solidFill>
                  <a:srgbClr val="C00000"/>
                </a:solidFill>
              </a:ln>
              <a:effectLst/>
            </c:spPr>
          </c:marker>
          <c:xVal>
            <c:numRef>
              <c:f>'Vmax共通 ミカエリス'!$Q$9:$Q$11</c:f>
              <c:numCache>
                <c:formatCode>0.0000_ </c:formatCode>
                <c:ptCount val="3"/>
                <c:pt idx="0">
                  <c:v>0.78480000000000005</c:v>
                </c:pt>
                <c:pt idx="1">
                  <c:v>1.7073</c:v>
                </c:pt>
                <c:pt idx="2">
                  <c:v>3.1215999999999999</c:v>
                </c:pt>
              </c:numCache>
            </c:numRef>
          </c:xVal>
          <c:yVal>
            <c:numRef>
              <c:f>'Vmax共通 ミカエリス'!$P$9:$P$11</c:f>
              <c:numCache>
                <c:formatCode>0.0000</c:formatCode>
                <c:ptCount val="3"/>
                <c:pt idx="0">
                  <c:v>23.698250000000002</c:v>
                </c:pt>
                <c:pt idx="1">
                  <c:v>23.698250000000002</c:v>
                </c:pt>
                <c:pt idx="2">
                  <c:v>23.698250000000002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89C-41A8-924F-F894FC7FA9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705856"/>
        <c:axId val="691715696"/>
      </c:scatterChart>
      <c:valAx>
        <c:axId val="691705856"/>
        <c:scaling>
          <c:logBase val="10"/>
          <c:orientation val="minMax"/>
          <c:max val="100"/>
          <c:min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基質濃度  </a:t>
                </a:r>
                <a:r>
                  <a:rPr lang="en-US" altLang="ja-JP"/>
                  <a:t>[ </a:t>
                </a:r>
                <a:r>
                  <a:rPr lang="en-US" altLang="ja-JP" i="1"/>
                  <a:t>S  </a:t>
                </a:r>
                <a:r>
                  <a:rPr lang="en-US" altLang="ja-JP"/>
                  <a:t>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1715696"/>
        <c:crosses val="autoZero"/>
        <c:crossBetween val="midCat"/>
      </c:valAx>
      <c:valAx>
        <c:axId val="691715696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反応速度  </a:t>
                </a:r>
                <a:r>
                  <a:rPr lang="en-US" altLang="ja-JP"/>
                  <a:t>[ </a:t>
                </a:r>
                <a:r>
                  <a:rPr lang="en-US" altLang="ja-JP" b="0" i="1" baseline="0"/>
                  <a:t>V</a:t>
                </a:r>
                <a:r>
                  <a:rPr lang="en-US" altLang="ja-JP"/>
                  <a:t> 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1705856"/>
        <c:crossesAt val="1.0000000000000002E-2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014201667229519"/>
          <c:y val="2.5428458171829437E-2"/>
          <c:w val="0.77004106544098261"/>
          <c:h val="0.81052282129987985"/>
        </c:manualLayout>
      </c:layout>
      <c:scatterChart>
        <c:scatterStyle val="smoothMarker"/>
        <c:varyColors val="0"/>
        <c:ser>
          <c:idx val="0"/>
          <c:order val="0"/>
          <c:tx>
            <c:v>I=0</c:v>
          </c:tx>
          <c:spPr>
            <a:ln w="9525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'Vmax共通 ミカエリス'!$D$13:$D$21</c:f>
              <c:numCache>
                <c:formatCode>General</c:formatCode>
                <c:ptCount val="9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1.2</c:v>
                </c:pt>
                <c:pt idx="7">
                  <c:v>1.2</c:v>
                </c:pt>
                <c:pt idx="8">
                  <c:v>1.2</c:v>
                </c:pt>
              </c:numCache>
            </c:numRef>
          </c:xVal>
          <c:yVal>
            <c:numRef>
              <c:f>'Vmax共通 ミカエリス'!$E$13:$E$21</c:f>
              <c:numCache>
                <c:formatCode>0.000_ </c:formatCode>
                <c:ptCount val="9"/>
                <c:pt idx="0">
                  <c:v>19.488</c:v>
                </c:pt>
                <c:pt idx="1">
                  <c:v>17.91</c:v>
                </c:pt>
                <c:pt idx="2">
                  <c:v>23.167999999999999</c:v>
                </c:pt>
                <c:pt idx="3">
                  <c:v>22.922000000000001</c:v>
                </c:pt>
                <c:pt idx="4">
                  <c:v>21.071000000000002</c:v>
                </c:pt>
                <c:pt idx="5">
                  <c:v>29.148</c:v>
                </c:pt>
                <c:pt idx="6">
                  <c:v>27.364000000000001</c:v>
                </c:pt>
                <c:pt idx="7">
                  <c:v>26.094000000000001</c:v>
                </c:pt>
                <c:pt idx="8">
                  <c:v>32.158000000000001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89C-41A8-924F-F894FC7FA946}"/>
            </c:ext>
          </c:extLst>
        </c:ser>
        <c:ser>
          <c:idx val="1"/>
          <c:order val="1"/>
          <c:tx>
            <c:v>I=14</c:v>
          </c:tx>
          <c:spPr>
            <a:ln w="12700" cap="rnd">
              <a:noFill/>
              <a:prstDash val="dash"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'Vmax共通 ミカエリス'!$D$31:$D$39</c:f>
              <c:numCache>
                <c:formatCode>General</c:formatCode>
                <c:ptCount val="9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1.2</c:v>
                </c:pt>
                <c:pt idx="7">
                  <c:v>1.2</c:v>
                </c:pt>
                <c:pt idx="8">
                  <c:v>1.2</c:v>
                </c:pt>
              </c:numCache>
            </c:numRef>
          </c:xVal>
          <c:yVal>
            <c:numRef>
              <c:f>'Vmax共通 ミカエリス'!$E$31:$E$39</c:f>
              <c:numCache>
                <c:formatCode>0.000_ </c:formatCode>
                <c:ptCount val="9"/>
                <c:pt idx="0">
                  <c:v>12.337999999999999</c:v>
                </c:pt>
                <c:pt idx="1">
                  <c:v>10.568</c:v>
                </c:pt>
                <c:pt idx="2">
                  <c:v>13.364000000000001</c:v>
                </c:pt>
                <c:pt idx="3">
                  <c:v>15.076000000000001</c:v>
                </c:pt>
                <c:pt idx="4">
                  <c:v>13.065</c:v>
                </c:pt>
                <c:pt idx="5">
                  <c:v>18.218</c:v>
                </c:pt>
                <c:pt idx="6">
                  <c:v>19.199000000000002</c:v>
                </c:pt>
                <c:pt idx="7">
                  <c:v>17.875</c:v>
                </c:pt>
                <c:pt idx="8">
                  <c:v>21.286999999999999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9C-41A8-924F-F894FC7FA946}"/>
            </c:ext>
          </c:extLst>
        </c:ser>
        <c:ser>
          <c:idx val="2"/>
          <c:order val="2"/>
          <c:tx>
            <c:v>I=28</c:v>
          </c:tx>
          <c:spPr>
            <a:ln w="12700" cap="rnd">
              <a:noFill/>
              <a:prstDash val="dashDot"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'Vmax共通 ミカエリス'!$D$49:$D$57</c:f>
              <c:numCache>
                <c:formatCode>General</c:formatCode>
                <c:ptCount val="9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1.2</c:v>
                </c:pt>
                <c:pt idx="7">
                  <c:v>1.2</c:v>
                </c:pt>
                <c:pt idx="8">
                  <c:v>1.2</c:v>
                </c:pt>
              </c:numCache>
            </c:numRef>
          </c:xVal>
          <c:yVal>
            <c:numRef>
              <c:f>'Vmax共通 ミカエリス'!$E$49:$E$57</c:f>
              <c:numCache>
                <c:formatCode>0.000_ </c:formatCode>
                <c:ptCount val="9"/>
                <c:pt idx="0">
                  <c:v>7.6349999999999998</c:v>
                </c:pt>
                <c:pt idx="1">
                  <c:v>6.415</c:v>
                </c:pt>
                <c:pt idx="2">
                  <c:v>8.0440000000000005</c:v>
                </c:pt>
                <c:pt idx="3">
                  <c:v>9.9789999999999992</c:v>
                </c:pt>
                <c:pt idx="4">
                  <c:v>8.07</c:v>
                </c:pt>
                <c:pt idx="5">
                  <c:v>11.364000000000001</c:v>
                </c:pt>
                <c:pt idx="6">
                  <c:v>13.461</c:v>
                </c:pt>
                <c:pt idx="7">
                  <c:v>12.231999999999999</c:v>
                </c:pt>
                <c:pt idx="8">
                  <c:v>14.02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89C-41A8-924F-F894FC7FA946}"/>
            </c:ext>
          </c:extLst>
        </c:ser>
        <c:ser>
          <c:idx val="3"/>
          <c:order val="3"/>
          <c:tx>
            <c:v>I=0 曲線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'Vmax共通 ミカエリス'!$I$9:$I$17</c:f>
              <c:numCache>
                <c:formatCode>General</c:formatCode>
                <c:ptCount val="9"/>
                <c:pt idx="0">
                  <c:v>0.01</c:v>
                </c:pt>
                <c:pt idx="1">
                  <c:v>0.03</c:v>
                </c:pt>
                <c:pt idx="2">
                  <c:v>0.1</c:v>
                </c:pt>
                <c:pt idx="3">
                  <c:v>0.3</c:v>
                </c:pt>
                <c:pt idx="4">
                  <c:v>0.6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10</c:v>
                </c:pt>
              </c:numCache>
            </c:numRef>
          </c:xVal>
          <c:yVal>
            <c:numRef>
              <c:f>'Vmax共通 ミカエリス'!$J$9:$J$17</c:f>
              <c:numCache>
                <c:formatCode>0.00</c:formatCode>
                <c:ptCount val="9"/>
                <c:pt idx="0">
                  <c:v>0.59642044121679116</c:v>
                </c:pt>
                <c:pt idx="1">
                  <c:v>1.7453323908494105</c:v>
                </c:pt>
                <c:pt idx="2">
                  <c:v>5.357412097102034</c:v>
                </c:pt>
                <c:pt idx="3">
                  <c:v>13.108564125646579</c:v>
                </c:pt>
                <c:pt idx="4">
                  <c:v>20.536754384332657</c:v>
                </c:pt>
                <c:pt idx="5">
                  <c:v>26.55615201924531</c:v>
                </c:pt>
                <c:pt idx="6">
                  <c:v>34.038831233917591</c:v>
                </c:pt>
                <c:pt idx="7">
                  <c:v>37.567250073539007</c:v>
                </c:pt>
                <c:pt idx="8">
                  <c:v>43.944579328841641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89C-41A8-924F-F894FC7FA946}"/>
            </c:ext>
          </c:extLst>
        </c:ser>
        <c:ser>
          <c:idx val="4"/>
          <c:order val="4"/>
          <c:tx>
            <c:v>I=14 曲線</c:v>
          </c:tx>
          <c:spPr>
            <a:ln w="952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'Vmax共通 ミカエリス'!$I$9:$I$17</c:f>
              <c:numCache>
                <c:formatCode>General</c:formatCode>
                <c:ptCount val="9"/>
                <c:pt idx="0">
                  <c:v>0.01</c:v>
                </c:pt>
                <c:pt idx="1">
                  <c:v>0.03</c:v>
                </c:pt>
                <c:pt idx="2">
                  <c:v>0.1</c:v>
                </c:pt>
                <c:pt idx="3">
                  <c:v>0.3</c:v>
                </c:pt>
                <c:pt idx="4">
                  <c:v>0.6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10</c:v>
                </c:pt>
              </c:numCache>
            </c:numRef>
          </c:xVal>
          <c:yVal>
            <c:numRef>
              <c:f>'Vmax共通 ミカエリス'!$K$9:$K$17</c:f>
              <c:numCache>
                <c:formatCode>0.00</c:formatCode>
                <c:ptCount val="9"/>
                <c:pt idx="0">
                  <c:v>0.27600598363421275</c:v>
                </c:pt>
                <c:pt idx="1">
                  <c:v>0.81848452588815701</c:v>
                </c:pt>
                <c:pt idx="2">
                  <c:v>2.6225978255758027</c:v>
                </c:pt>
                <c:pt idx="3">
                  <c:v>7.0837910229905736</c:v>
                </c:pt>
                <c:pt idx="4">
                  <c:v>12.325310670197142</c:v>
                </c:pt>
                <c:pt idx="5">
                  <c:v>17.506861530466669</c:v>
                </c:pt>
                <c:pt idx="6">
                  <c:v>25.56863789666393</c:v>
                </c:pt>
                <c:pt idx="7">
                  <c:v>30.205033898712653</c:v>
                </c:pt>
                <c:pt idx="8">
                  <c:v>40.481936638890382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89C-41A8-924F-F894FC7FA946}"/>
            </c:ext>
          </c:extLst>
        </c:ser>
        <c:ser>
          <c:idx val="5"/>
          <c:order val="5"/>
          <c:tx>
            <c:v>I=28 曲線</c:v>
          </c:tx>
          <c:spPr>
            <a:ln w="9525" cap="rnd">
              <a:solidFill>
                <a:schemeClr val="accent5">
                  <a:lumMod val="5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'Vmax共通 ミカエリス'!$I$9:$I$17</c:f>
              <c:numCache>
                <c:formatCode>General</c:formatCode>
                <c:ptCount val="9"/>
                <c:pt idx="0">
                  <c:v>0.01</c:v>
                </c:pt>
                <c:pt idx="1">
                  <c:v>0.03</c:v>
                </c:pt>
                <c:pt idx="2">
                  <c:v>0.1</c:v>
                </c:pt>
                <c:pt idx="3">
                  <c:v>0.3</c:v>
                </c:pt>
                <c:pt idx="4">
                  <c:v>0.6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10</c:v>
                </c:pt>
              </c:numCache>
            </c:numRef>
          </c:xVal>
          <c:yVal>
            <c:numRef>
              <c:f>'Vmax共通 ミカエリス'!$L$9:$L$17</c:f>
              <c:numCache>
                <c:formatCode>0.00</c:formatCode>
                <c:ptCount val="9"/>
                <c:pt idx="0">
                  <c:v>0.15135407009804067</c:v>
                </c:pt>
                <c:pt idx="1">
                  <c:v>0.45118040708697082</c:v>
                </c:pt>
                <c:pt idx="2">
                  <c:v>1.4712530105147883</c:v>
                </c:pt>
                <c:pt idx="3">
                  <c:v>4.1557377755372338</c:v>
                </c:pt>
                <c:pt idx="4">
                  <c:v>7.6414180338811217</c:v>
                </c:pt>
                <c:pt idx="5">
                  <c:v>11.499592372906752</c:v>
                </c:pt>
                <c:pt idx="6">
                  <c:v>18.508241284936947</c:v>
                </c:pt>
                <c:pt idx="7">
                  <c:v>23.226944819891624</c:v>
                </c:pt>
                <c:pt idx="8">
                  <c:v>36.118960194985263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89C-41A8-924F-F894FC7FA946}"/>
            </c:ext>
          </c:extLst>
        </c:ser>
        <c:ser>
          <c:idx val="6"/>
          <c:order val="6"/>
          <c:tx>
            <c:v>Km i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chemeClr val="bg1"/>
              </a:solidFill>
              <a:ln w="12700">
                <a:solidFill>
                  <a:srgbClr val="C00000"/>
                </a:solidFill>
              </a:ln>
              <a:effectLst/>
            </c:spPr>
          </c:marker>
          <c:xVal>
            <c:numRef>
              <c:f>'Vmax共通 ミカエリス'!$Q$9:$Q$11</c:f>
              <c:numCache>
                <c:formatCode>0.0000_ </c:formatCode>
                <c:ptCount val="3"/>
                <c:pt idx="0">
                  <c:v>0.78480000000000005</c:v>
                </c:pt>
                <c:pt idx="1">
                  <c:v>1.7073</c:v>
                </c:pt>
                <c:pt idx="2">
                  <c:v>3.1215999999999999</c:v>
                </c:pt>
              </c:numCache>
            </c:numRef>
          </c:xVal>
          <c:yVal>
            <c:numRef>
              <c:f>'Vmax共通 ミカエリス'!$P$9:$P$11</c:f>
              <c:numCache>
                <c:formatCode>0.0000</c:formatCode>
                <c:ptCount val="3"/>
                <c:pt idx="0">
                  <c:v>23.698250000000002</c:v>
                </c:pt>
                <c:pt idx="1">
                  <c:v>23.698250000000002</c:v>
                </c:pt>
                <c:pt idx="2">
                  <c:v>23.698250000000002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89C-41A8-924F-F894FC7FA946}"/>
            </c:ext>
          </c:extLst>
        </c:ser>
        <c:ser>
          <c:idx val="7"/>
          <c:order val="7"/>
          <c:tx>
            <c:v>Vmax </c:v>
          </c:tx>
          <c:spPr>
            <a:ln w="9525" cap="rnd">
              <a:solidFill>
                <a:srgbClr val="00206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'Vmax共通 ミカエリス'!$N$14:$N$15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'Vmax共通 ミカエリス'!$O$14:$O$15</c:f>
              <c:numCache>
                <c:formatCode>0.0000_ </c:formatCode>
                <c:ptCount val="2"/>
                <c:pt idx="0">
                  <c:v>47.396500000000003</c:v>
                </c:pt>
                <c:pt idx="1">
                  <c:v>47.396500000000003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526-47D3-A4F9-6B81CA06DCEC}"/>
            </c:ext>
          </c:extLst>
        </c:ser>
        <c:ser>
          <c:idx val="8"/>
          <c:order val="8"/>
          <c:tx>
            <c:v>Vmax/2</c:v>
          </c:tx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'Vmax共通 ミカエリス'!$N$14:$N$15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'Vmax共通 ミカエリス'!$P$14:$P$15</c:f>
              <c:numCache>
                <c:formatCode>General</c:formatCode>
                <c:ptCount val="2"/>
                <c:pt idx="0">
                  <c:v>23.698250000000002</c:v>
                </c:pt>
                <c:pt idx="1">
                  <c:v>23.698250000000002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526-47D3-A4F9-6B81CA06D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705856"/>
        <c:axId val="691715696"/>
      </c:scatterChart>
      <c:valAx>
        <c:axId val="691705856"/>
        <c:scaling>
          <c:orientation val="minMax"/>
          <c:max val="4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基質濃度  </a:t>
                </a:r>
                <a:r>
                  <a:rPr lang="en-US" altLang="ja-JP"/>
                  <a:t>[ </a:t>
                </a:r>
                <a:r>
                  <a:rPr lang="en-US" altLang="ja-JP" i="1"/>
                  <a:t>S  </a:t>
                </a:r>
                <a:r>
                  <a:rPr lang="en-US" altLang="ja-JP"/>
                  <a:t>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1715696"/>
        <c:crosses val="autoZero"/>
        <c:crossBetween val="midCat"/>
        <c:majorUnit val="1"/>
      </c:valAx>
      <c:valAx>
        <c:axId val="691715696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反応速度  </a:t>
                </a:r>
                <a:r>
                  <a:rPr lang="en-US" altLang="ja-JP"/>
                  <a:t>[ </a:t>
                </a:r>
                <a:r>
                  <a:rPr lang="en-US" altLang="ja-JP" b="0" i="1" baseline="0"/>
                  <a:t>V</a:t>
                </a:r>
                <a:r>
                  <a:rPr lang="en-US" altLang="ja-JP"/>
                  <a:t> 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1705856"/>
        <c:crossesAt val="1.0000000000000002E-2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101600</xdr:colOff>
      <xdr:row>14</xdr:row>
      <xdr:rowOff>133350</xdr:rowOff>
    </xdr:from>
    <xdr:to>
      <xdr:col>21</xdr:col>
      <xdr:colOff>165100</xdr:colOff>
      <xdr:row>25</xdr:row>
      <xdr:rowOff>82550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5329FC4D-A15E-7416-EC18-300E21D138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488044</xdr:colOff>
      <xdr:row>23</xdr:row>
      <xdr:rowOff>161472</xdr:rowOff>
    </xdr:from>
    <xdr:to>
      <xdr:col>17</xdr:col>
      <xdr:colOff>469900</xdr:colOff>
      <xdr:row>41</xdr:row>
      <xdr:rowOff>25400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571500</xdr:colOff>
      <xdr:row>24</xdr:row>
      <xdr:rowOff>6350</xdr:rowOff>
    </xdr:from>
    <xdr:to>
      <xdr:col>12</xdr:col>
      <xdr:colOff>361950</xdr:colOff>
      <xdr:row>39</xdr:row>
      <xdr:rowOff>152400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E3144-E029-4CFF-AFFF-81AE75260370}">
  <dimension ref="B3:N12"/>
  <sheetViews>
    <sheetView tabSelected="1" workbookViewId="0"/>
  </sheetViews>
  <sheetFormatPr defaultRowHeight="13" customHeight="1" x14ac:dyDescent="0.2"/>
  <cols>
    <col min="1" max="1" width="8.7265625" style="33"/>
    <col min="2" max="5" width="9.81640625" style="33" customWidth="1"/>
    <col min="6" max="6" width="1.08984375" style="33" customWidth="1"/>
    <col min="7" max="11" width="5.08984375" style="33" customWidth="1"/>
    <col min="12" max="12" width="10" style="33" customWidth="1"/>
    <col min="13" max="13" width="8.7265625" style="33"/>
    <col min="14" max="14" width="25.6328125" style="33" customWidth="1"/>
    <col min="15" max="16384" width="8.7265625" style="33"/>
  </cols>
  <sheetData>
    <row r="3" spans="2:14" ht="13" customHeight="1" x14ac:dyDescent="0.2">
      <c r="C3" s="33" t="s">
        <v>119</v>
      </c>
    </row>
    <row r="5" spans="2:14" ht="13" customHeight="1" x14ac:dyDescent="0.3">
      <c r="B5" s="22"/>
      <c r="C5" s="56" t="s">
        <v>75</v>
      </c>
      <c r="D5" s="57"/>
      <c r="E5" s="72"/>
      <c r="F5" s="72"/>
      <c r="G5" s="91" t="s">
        <v>136</v>
      </c>
      <c r="H5" s="92"/>
      <c r="I5" s="92"/>
      <c r="J5" s="92"/>
      <c r="K5" s="92"/>
      <c r="M5" s="87" t="s">
        <v>52</v>
      </c>
      <c r="N5" s="88"/>
    </row>
    <row r="6" spans="2:14" ht="13" customHeight="1" x14ac:dyDescent="0.4">
      <c r="B6" s="19" t="s">
        <v>20</v>
      </c>
      <c r="C6" s="18" t="s">
        <v>55</v>
      </c>
      <c r="D6" s="9" t="s">
        <v>56</v>
      </c>
      <c r="E6" s="52" t="s">
        <v>106</v>
      </c>
      <c r="F6" s="53"/>
      <c r="G6" s="9" t="s">
        <v>70</v>
      </c>
      <c r="H6" s="9" t="s">
        <v>71</v>
      </c>
      <c r="I6" s="9" t="s">
        <v>72</v>
      </c>
      <c r="J6" s="9" t="s">
        <v>73</v>
      </c>
      <c r="K6" s="9" t="s">
        <v>74</v>
      </c>
      <c r="M6" s="89" t="s">
        <v>53</v>
      </c>
      <c r="N6" s="90" t="s">
        <v>54</v>
      </c>
    </row>
    <row r="7" spans="2:14" ht="13" customHeight="1" x14ac:dyDescent="0.3">
      <c r="B7" s="11">
        <v>0</v>
      </c>
      <c r="C7" s="4">
        <v>0</v>
      </c>
      <c r="D7" s="50" t="s">
        <v>58</v>
      </c>
      <c r="E7" s="50" t="s">
        <v>59</v>
      </c>
      <c r="F7" s="50"/>
      <c r="G7" s="54">
        <v>1</v>
      </c>
      <c r="H7" s="54">
        <v>0</v>
      </c>
      <c r="I7" s="54">
        <v>0</v>
      </c>
      <c r="J7" s="54">
        <v>0</v>
      </c>
      <c r="K7" s="54">
        <v>0</v>
      </c>
      <c r="M7" s="9" t="s">
        <v>56</v>
      </c>
      <c r="N7" s="49" t="s">
        <v>57</v>
      </c>
    </row>
    <row r="8" spans="2:14" ht="13" customHeight="1" x14ac:dyDescent="0.2">
      <c r="B8" s="11">
        <v>1</v>
      </c>
      <c r="C8" s="11">
        <v>8</v>
      </c>
      <c r="D8" s="50" t="s">
        <v>58</v>
      </c>
      <c r="E8" s="50" t="s">
        <v>62</v>
      </c>
      <c r="F8" s="50"/>
      <c r="G8" s="54">
        <v>0</v>
      </c>
      <c r="H8" s="54">
        <v>1</v>
      </c>
      <c r="I8" s="54">
        <v>0</v>
      </c>
      <c r="J8" s="54">
        <v>0</v>
      </c>
      <c r="K8" s="54">
        <v>0</v>
      </c>
      <c r="M8" s="50" t="s">
        <v>60</v>
      </c>
      <c r="N8" s="51" t="s">
        <v>61</v>
      </c>
    </row>
    <row r="9" spans="2:14" ht="13" customHeight="1" x14ac:dyDescent="0.2">
      <c r="B9" s="11">
        <v>2</v>
      </c>
      <c r="C9" s="11">
        <v>14</v>
      </c>
      <c r="D9" s="50" t="s">
        <v>58</v>
      </c>
      <c r="E9" s="50" t="s">
        <v>64</v>
      </c>
      <c r="F9" s="50"/>
      <c r="G9" s="54">
        <v>0</v>
      </c>
      <c r="H9" s="54">
        <v>0</v>
      </c>
      <c r="I9" s="54">
        <v>1</v>
      </c>
      <c r="J9" s="54">
        <v>0</v>
      </c>
      <c r="K9" s="54">
        <v>0</v>
      </c>
      <c r="M9" s="50" t="s">
        <v>60</v>
      </c>
      <c r="N9" s="50" t="s">
        <v>63</v>
      </c>
    </row>
    <row r="10" spans="2:14" ht="13" customHeight="1" x14ac:dyDescent="0.2">
      <c r="B10" s="11">
        <v>3</v>
      </c>
      <c r="C10" s="11">
        <v>20</v>
      </c>
      <c r="D10" s="50" t="s">
        <v>58</v>
      </c>
      <c r="E10" s="50" t="s">
        <v>66</v>
      </c>
      <c r="F10" s="50"/>
      <c r="G10" s="54">
        <v>0</v>
      </c>
      <c r="H10" s="54">
        <v>0</v>
      </c>
      <c r="I10" s="54">
        <v>0</v>
      </c>
      <c r="J10" s="54">
        <v>1</v>
      </c>
      <c r="K10" s="54">
        <v>0</v>
      </c>
      <c r="M10" s="50" t="s">
        <v>60</v>
      </c>
      <c r="N10" s="50" t="s">
        <v>65</v>
      </c>
    </row>
    <row r="11" spans="2:14" ht="13" customHeight="1" x14ac:dyDescent="0.2">
      <c r="B11" s="18">
        <v>4</v>
      </c>
      <c r="C11" s="18">
        <v>28</v>
      </c>
      <c r="D11" s="52" t="s">
        <v>58</v>
      </c>
      <c r="E11" s="52" t="s">
        <v>68</v>
      </c>
      <c r="F11" s="52"/>
      <c r="G11" s="55">
        <v>0</v>
      </c>
      <c r="H11" s="55">
        <v>0</v>
      </c>
      <c r="I11" s="55">
        <v>0</v>
      </c>
      <c r="J11" s="55">
        <v>0</v>
      </c>
      <c r="K11" s="55">
        <v>1</v>
      </c>
      <c r="M11" s="50" t="s">
        <v>60</v>
      </c>
      <c r="N11" s="50" t="s">
        <v>67</v>
      </c>
    </row>
    <row r="12" spans="2:14" ht="13" customHeight="1" x14ac:dyDescent="0.2">
      <c r="M12" s="52" t="s">
        <v>60</v>
      </c>
      <c r="N12" s="52" t="s">
        <v>69</v>
      </c>
    </row>
  </sheetData>
  <mergeCells count="3">
    <mergeCell ref="M5:N5"/>
    <mergeCell ref="M6:N6"/>
    <mergeCell ref="G5:K5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8C6-E8D7-494B-9F03-ABBC51B8439E}">
  <dimension ref="B2:Z79"/>
  <sheetViews>
    <sheetView workbookViewId="0"/>
  </sheetViews>
  <sheetFormatPr defaultRowHeight="13" x14ac:dyDescent="0.2"/>
  <cols>
    <col min="1" max="1" width="8.7265625" style="6"/>
    <col min="2" max="2" width="4.7265625" style="6" customWidth="1"/>
    <col min="3" max="3" width="4" style="6" customWidth="1"/>
    <col min="4" max="4" width="6.1796875" style="6" customWidth="1"/>
    <col min="5" max="5" width="6.453125" style="6" customWidth="1"/>
    <col min="6" max="10" width="3.36328125" style="6" customWidth="1"/>
    <col min="11" max="13" width="7.54296875" style="6" customWidth="1"/>
    <col min="14" max="15" width="8.7265625" style="6"/>
    <col min="16" max="17" width="8" style="6" customWidth="1"/>
    <col min="18" max="18" width="9.26953125" style="6" customWidth="1"/>
    <col min="19" max="19" width="9.7265625" style="6" customWidth="1"/>
    <col min="20" max="20" width="9.453125" style="6" customWidth="1"/>
    <col min="21" max="16384" width="8.7265625" style="6"/>
  </cols>
  <sheetData>
    <row r="2" spans="2:26" x14ac:dyDescent="0.2">
      <c r="D2" s="73" t="s">
        <v>115</v>
      </c>
      <c r="P2" s="73" t="s">
        <v>117</v>
      </c>
    </row>
    <row r="4" spans="2:26" ht="13" customHeight="1" thickBot="1" x14ac:dyDescent="0.35">
      <c r="B4" s="17"/>
      <c r="C4" s="17"/>
      <c r="D4" s="17"/>
      <c r="E4" s="66" t="s">
        <v>84</v>
      </c>
      <c r="F4" s="17"/>
      <c r="G4" s="17"/>
      <c r="H4" s="17"/>
      <c r="I4" s="17"/>
      <c r="J4" s="17"/>
      <c r="K4" s="17"/>
      <c r="L4" s="17"/>
      <c r="M4" s="17"/>
      <c r="N4" s="66" t="s">
        <v>85</v>
      </c>
      <c r="P4" s="22" t="s">
        <v>21</v>
      </c>
      <c r="Q4" s="20" t="s">
        <v>16</v>
      </c>
      <c r="R4" s="47"/>
      <c r="S4" s="48"/>
      <c r="T4" s="22" t="s">
        <v>31</v>
      </c>
      <c r="V4" s="6" t="s">
        <v>91</v>
      </c>
    </row>
    <row r="5" spans="2:26" ht="13" customHeight="1" x14ac:dyDescent="0.3">
      <c r="D5" s="13" t="s">
        <v>108</v>
      </c>
      <c r="E5" s="82">
        <v>50</v>
      </c>
      <c r="M5" s="13" t="s">
        <v>108</v>
      </c>
      <c r="N5" s="81">
        <v>47.392542829883801</v>
      </c>
      <c r="P5" s="19" t="s">
        <v>20</v>
      </c>
      <c r="Q5" s="21" t="s">
        <v>17</v>
      </c>
      <c r="R5" s="19" t="s">
        <v>80</v>
      </c>
      <c r="S5" s="61" t="s">
        <v>81</v>
      </c>
      <c r="T5" s="18" t="s">
        <v>82</v>
      </c>
      <c r="V5" s="67"/>
      <c r="W5" s="67" t="s">
        <v>92</v>
      </c>
      <c r="X5" s="67" t="s">
        <v>93</v>
      </c>
      <c r="Y5" s="67" t="s">
        <v>94</v>
      </c>
      <c r="Z5" s="70" t="s">
        <v>103</v>
      </c>
    </row>
    <row r="6" spans="2:26" ht="13" customHeight="1" x14ac:dyDescent="0.3">
      <c r="D6" s="13" t="s">
        <v>109</v>
      </c>
      <c r="E6" s="58">
        <v>1</v>
      </c>
      <c r="M6" s="13" t="s">
        <v>109</v>
      </c>
      <c r="N6" s="38">
        <v>0.78461634033192407</v>
      </c>
      <c r="P6" s="25">
        <v>0</v>
      </c>
      <c r="Q6" s="28">
        <v>0</v>
      </c>
      <c r="R6" s="10">
        <v>47.392542829883801</v>
      </c>
      <c r="S6" s="62">
        <v>0.78462675837646101</v>
      </c>
      <c r="T6" s="30" t="s">
        <v>22</v>
      </c>
      <c r="V6" s="6" t="s">
        <v>95</v>
      </c>
      <c r="W6" s="6">
        <v>1</v>
      </c>
      <c r="X6" s="10">
        <v>3.1931101968916269</v>
      </c>
      <c r="Y6" s="10">
        <v>3.1931101968916269</v>
      </c>
      <c r="Z6" s="10">
        <v>156.70122109580262</v>
      </c>
    </row>
    <row r="7" spans="2:26" ht="13" customHeight="1" x14ac:dyDescent="0.3">
      <c r="D7" s="13" t="s">
        <v>111</v>
      </c>
      <c r="E7" s="58">
        <v>2</v>
      </c>
      <c r="M7" s="13" t="s">
        <v>111</v>
      </c>
      <c r="N7" s="38">
        <v>1.2595637590468849</v>
      </c>
      <c r="P7" s="25">
        <v>1</v>
      </c>
      <c r="Q7" s="28">
        <v>8</v>
      </c>
      <c r="R7" s="10">
        <v>47.392542829883801</v>
      </c>
      <c r="S7" s="62">
        <v>1.2595589498566049</v>
      </c>
      <c r="T7" s="31">
        <f>($S$6/(S7-$S$6))*Q7</f>
        <v>13.216653197268309</v>
      </c>
      <c r="V7" s="6" t="s">
        <v>96</v>
      </c>
      <c r="W7" s="6">
        <v>3</v>
      </c>
      <c r="X7" s="10">
        <v>6.1131180240250674E-2</v>
      </c>
      <c r="Y7" s="10">
        <v>2.0377060080083557E-2</v>
      </c>
      <c r="Z7" s="10"/>
    </row>
    <row r="8" spans="2:26" ht="13" customHeight="1" thickBot="1" x14ac:dyDescent="0.35">
      <c r="D8" s="13" t="s">
        <v>110</v>
      </c>
      <c r="E8" s="58">
        <v>3</v>
      </c>
      <c r="M8" s="13" t="s">
        <v>110</v>
      </c>
      <c r="N8" s="38">
        <v>1.7070838909308772</v>
      </c>
      <c r="P8" s="25">
        <v>2</v>
      </c>
      <c r="Q8" s="28">
        <v>14</v>
      </c>
      <c r="R8" s="10">
        <v>47.392542829883801</v>
      </c>
      <c r="S8" s="62">
        <v>1.7070743747105031</v>
      </c>
      <c r="T8" s="31">
        <f>($S$6/(S8-$S$6))*Q8</f>
        <v>11.908290967161635</v>
      </c>
      <c r="V8" s="68" t="s">
        <v>97</v>
      </c>
      <c r="W8" s="68">
        <v>4</v>
      </c>
      <c r="X8" s="69">
        <v>3.2542413771318777</v>
      </c>
      <c r="Y8" s="69"/>
      <c r="Z8" s="69"/>
    </row>
    <row r="9" spans="2:26" ht="13" customHeight="1" thickBot="1" x14ac:dyDescent="0.35">
      <c r="D9" s="13" t="s">
        <v>112</v>
      </c>
      <c r="E9" s="58">
        <v>4</v>
      </c>
      <c r="M9" s="13" t="s">
        <v>112</v>
      </c>
      <c r="N9" s="38">
        <v>2.2227770568247567</v>
      </c>
      <c r="P9" s="25">
        <v>3</v>
      </c>
      <c r="Q9" s="28">
        <v>20</v>
      </c>
      <c r="R9" s="10">
        <v>47.392542829883801</v>
      </c>
      <c r="S9" s="62">
        <v>2.2227710365802538</v>
      </c>
      <c r="T9" s="31">
        <f>($S$6/(S9-$S$6))*Q9</f>
        <v>10.911655669992175</v>
      </c>
    </row>
    <row r="10" spans="2:26" ht="13" customHeight="1" thickBot="1" x14ac:dyDescent="0.35">
      <c r="D10" s="13" t="s">
        <v>113</v>
      </c>
      <c r="E10" s="59">
        <v>5</v>
      </c>
      <c r="M10" s="13" t="s">
        <v>113</v>
      </c>
      <c r="N10" s="39">
        <v>3.1212367615343912</v>
      </c>
      <c r="P10" s="26">
        <v>4</v>
      </c>
      <c r="Q10" s="29">
        <v>28</v>
      </c>
      <c r="R10" s="40">
        <v>47.392542829883801</v>
      </c>
      <c r="S10" s="63">
        <v>3.1212214491937225</v>
      </c>
      <c r="T10" s="32">
        <f>($S$6/(S10-$S$6))*Q10</f>
        <v>9.4023791635239515</v>
      </c>
      <c r="V10" s="67"/>
      <c r="W10" s="67" t="s">
        <v>98</v>
      </c>
      <c r="X10" s="67" t="s">
        <v>99</v>
      </c>
      <c r="Y10" s="67" t="s">
        <v>83</v>
      </c>
      <c r="Z10" s="67" t="s">
        <v>100</v>
      </c>
    </row>
    <row r="11" spans="2:26" ht="13" customHeight="1" x14ac:dyDescent="0.2">
      <c r="K11" s="11"/>
      <c r="L11" s="11"/>
      <c r="M11" s="13" t="s">
        <v>86</v>
      </c>
      <c r="N11" s="37">
        <f>SUMSQ(N35:N79)</f>
        <v>162.10888822091763</v>
      </c>
      <c r="P11" s="23"/>
      <c r="Q11" s="11" t="s">
        <v>32</v>
      </c>
      <c r="R11" s="10">
        <v>47.392542829883801</v>
      </c>
      <c r="S11" s="64"/>
      <c r="T11" s="31">
        <f>AVERAGE(T6:T10)</f>
        <v>11.359744749486518</v>
      </c>
      <c r="V11" s="6" t="s">
        <v>101</v>
      </c>
      <c r="W11" s="10">
        <v>0.6576660855431431</v>
      </c>
      <c r="X11" s="10">
        <v>0.11261866300370314</v>
      </c>
      <c r="Y11" s="10">
        <v>5.8397610840178205</v>
      </c>
      <c r="Z11" s="10">
        <v>1.000551631070332E-2</v>
      </c>
    </row>
    <row r="12" spans="2:26" ht="13" customHeight="1" thickBot="1" x14ac:dyDescent="0.35">
      <c r="B12" s="17"/>
      <c r="C12" s="22"/>
      <c r="D12" s="8" t="s">
        <v>88</v>
      </c>
      <c r="E12" s="8" t="s">
        <v>5</v>
      </c>
      <c r="F12" s="91" t="s">
        <v>114</v>
      </c>
      <c r="G12" s="93"/>
      <c r="H12" s="93"/>
      <c r="I12" s="93"/>
      <c r="J12" s="93"/>
      <c r="K12" s="8" t="s">
        <v>6</v>
      </c>
      <c r="L12" s="8"/>
      <c r="M12" s="17" t="s">
        <v>89</v>
      </c>
      <c r="N12" s="22" t="s">
        <v>90</v>
      </c>
      <c r="P12" s="24"/>
      <c r="Q12" s="18" t="s">
        <v>23</v>
      </c>
      <c r="R12" s="15">
        <f>_xlfn.STDEV.S(R6:R10)</f>
        <v>0</v>
      </c>
      <c r="S12" s="65"/>
      <c r="T12" s="32">
        <f>_xlfn.STDEV.S(T6:T10)</f>
        <v>1.6104943130026614</v>
      </c>
      <c r="V12" s="68" t="s">
        <v>102</v>
      </c>
      <c r="W12" s="69">
        <v>8.2956030585740415E-2</v>
      </c>
      <c r="X12" s="69">
        <v>6.626920684511076E-3</v>
      </c>
      <c r="Y12" s="69">
        <v>12.518035832182408</v>
      </c>
      <c r="Z12" s="69">
        <v>1.0989395169121025E-3</v>
      </c>
    </row>
    <row r="13" spans="2:26" ht="13" customHeight="1" x14ac:dyDescent="0.4">
      <c r="B13" s="18" t="s">
        <v>8</v>
      </c>
      <c r="C13" s="19" t="s">
        <v>15</v>
      </c>
      <c r="D13" s="9" t="s">
        <v>17</v>
      </c>
      <c r="E13" s="9" t="s">
        <v>76</v>
      </c>
      <c r="F13" s="9" t="s">
        <v>70</v>
      </c>
      <c r="G13" s="9" t="s">
        <v>71</v>
      </c>
      <c r="H13" s="9" t="s">
        <v>72</v>
      </c>
      <c r="I13" s="9" t="s">
        <v>73</v>
      </c>
      <c r="J13" s="9" t="s">
        <v>74</v>
      </c>
      <c r="K13" s="9" t="s">
        <v>1</v>
      </c>
      <c r="L13" s="18" t="s">
        <v>127</v>
      </c>
      <c r="M13" s="9" t="s">
        <v>3</v>
      </c>
      <c r="N13" s="9" t="s">
        <v>79</v>
      </c>
      <c r="P13" s="23"/>
      <c r="T13" s="13" t="s">
        <v>132</v>
      </c>
    </row>
    <row r="14" spans="2:26" ht="13" customHeight="1" x14ac:dyDescent="0.3">
      <c r="B14" s="11">
        <v>1</v>
      </c>
      <c r="C14" s="11">
        <v>0</v>
      </c>
      <c r="D14" s="4">
        <v>0</v>
      </c>
      <c r="E14" s="4">
        <v>0.6</v>
      </c>
      <c r="F14" s="4">
        <v>1</v>
      </c>
      <c r="G14" s="4">
        <v>0</v>
      </c>
      <c r="H14" s="4">
        <v>0</v>
      </c>
      <c r="I14" s="4">
        <v>0</v>
      </c>
      <c r="J14" s="4">
        <v>0</v>
      </c>
      <c r="K14" s="1">
        <v>19.488</v>
      </c>
      <c r="L14" s="10">
        <f>MMULT(F14:J14,$N$6:$N$10)</f>
        <v>0.78461634033192407</v>
      </c>
      <c r="M14" s="27">
        <f>$N$5*E14/(E14+L14)</f>
        <v>20.536754384332657</v>
      </c>
      <c r="N14" s="1">
        <f>K14-M14</f>
        <v>-1.048754384332657</v>
      </c>
    </row>
    <row r="15" spans="2:26" ht="13" customHeight="1" x14ac:dyDescent="0.3">
      <c r="B15" s="11">
        <v>2</v>
      </c>
      <c r="C15" s="11"/>
      <c r="D15" s="4"/>
      <c r="E15" s="4">
        <v>0.6</v>
      </c>
      <c r="F15" s="4">
        <v>1</v>
      </c>
      <c r="G15" s="4">
        <v>0</v>
      </c>
      <c r="H15" s="4">
        <v>0</v>
      </c>
      <c r="I15" s="4">
        <v>0</v>
      </c>
      <c r="J15" s="4">
        <v>0</v>
      </c>
      <c r="K15" s="1">
        <v>17.91</v>
      </c>
      <c r="L15" s="10">
        <f t="shared" ref="L15:L78" si="0">MMULT(F15:J15,$N$6:$N$10)</f>
        <v>0.78461634033192407</v>
      </c>
      <c r="M15" s="27">
        <f>$N$5*E15/(E15+L15)</f>
        <v>20.536754384332657</v>
      </c>
      <c r="N15" s="1">
        <f>K15-M15</f>
        <v>-2.6267543843326564</v>
      </c>
      <c r="W15" s="12"/>
    </row>
    <row r="16" spans="2:26" ht="13" customHeight="1" x14ac:dyDescent="0.3">
      <c r="B16" s="11" t="s">
        <v>77</v>
      </c>
      <c r="C16" s="11"/>
      <c r="D16" s="4"/>
      <c r="E16" s="4"/>
      <c r="F16" s="4"/>
      <c r="G16" s="4"/>
      <c r="H16" s="4"/>
      <c r="I16" s="4"/>
      <c r="J16" s="4"/>
      <c r="K16" s="1"/>
      <c r="L16" s="10"/>
      <c r="M16" s="27"/>
      <c r="N16" s="1"/>
      <c r="P16" s="71" t="s">
        <v>104</v>
      </c>
      <c r="Q16" s="71" t="s">
        <v>105</v>
      </c>
      <c r="R16" s="73" t="s">
        <v>118</v>
      </c>
    </row>
    <row r="17" spans="2:18" ht="13" customHeight="1" x14ac:dyDescent="0.3">
      <c r="B17" s="18">
        <v>9</v>
      </c>
      <c r="C17" s="18"/>
      <c r="D17" s="5"/>
      <c r="E17" s="5">
        <v>1.2</v>
      </c>
      <c r="F17" s="5">
        <v>1</v>
      </c>
      <c r="G17" s="5">
        <v>0</v>
      </c>
      <c r="H17" s="5">
        <v>0</v>
      </c>
      <c r="I17" s="5">
        <v>0</v>
      </c>
      <c r="J17" s="5">
        <v>0</v>
      </c>
      <c r="K17" s="3">
        <v>32.158000000000001</v>
      </c>
      <c r="L17" s="15">
        <f t="shared" si="0"/>
        <v>0.78461634033192407</v>
      </c>
      <c r="M17" s="34">
        <f>$N$5*E17/(E17+L17)</f>
        <v>28.655942330067166</v>
      </c>
      <c r="N17" s="60">
        <f>K17-M17</f>
        <v>3.5020576699328352</v>
      </c>
      <c r="P17" s="10">
        <f>-W11/W12</f>
        <v>-7.9278875917695064</v>
      </c>
      <c r="Q17" s="10">
        <f>$W$11+$W$12*P17</f>
        <v>0</v>
      </c>
    </row>
    <row r="18" spans="2:18" ht="13" customHeight="1" x14ac:dyDescent="0.3">
      <c r="B18" s="11">
        <v>10</v>
      </c>
      <c r="C18" s="11">
        <v>1</v>
      </c>
      <c r="D18" s="4">
        <v>8</v>
      </c>
      <c r="E18" s="4">
        <v>0.6</v>
      </c>
      <c r="F18" s="4">
        <v>0</v>
      </c>
      <c r="G18" s="4">
        <v>1</v>
      </c>
      <c r="H18" s="4">
        <v>0</v>
      </c>
      <c r="I18" s="4">
        <v>0</v>
      </c>
      <c r="J18" s="4">
        <v>0</v>
      </c>
      <c r="K18" s="1">
        <v>15.039</v>
      </c>
      <c r="L18" s="10">
        <f t="shared" si="0"/>
        <v>1.2595637590468849</v>
      </c>
      <c r="M18" s="27">
        <f>$N$5*E18/(E18+L18)</f>
        <v>15.29150348278719</v>
      </c>
      <c r="N18" s="1">
        <f>K18-M18</f>
        <v>-0.25250348278719059</v>
      </c>
      <c r="P18" s="10">
        <v>0</v>
      </c>
      <c r="Q18" s="10">
        <f t="shared" ref="Q18:Q21" si="1">$W$11+$W$12*P18</f>
        <v>0.6576660855431431</v>
      </c>
    </row>
    <row r="19" spans="2:18" ht="13" customHeight="1" x14ac:dyDescent="0.3">
      <c r="B19" s="11" t="s">
        <v>77</v>
      </c>
      <c r="C19" s="11"/>
      <c r="D19" s="4"/>
      <c r="E19" s="4"/>
      <c r="F19" s="4"/>
      <c r="G19" s="4"/>
      <c r="H19" s="4"/>
      <c r="I19" s="4"/>
      <c r="J19" s="4"/>
      <c r="K19" s="1"/>
      <c r="L19" s="10"/>
      <c r="M19" s="27"/>
      <c r="N19" s="1"/>
      <c r="P19" s="10">
        <v>35</v>
      </c>
      <c r="Q19" s="10">
        <f t="shared" si="1"/>
        <v>3.5611271560440576</v>
      </c>
    </row>
    <row r="20" spans="2:18" ht="13" customHeight="1" x14ac:dyDescent="0.3">
      <c r="B20" s="18">
        <v>18</v>
      </c>
      <c r="C20" s="18"/>
      <c r="D20" s="5"/>
      <c r="E20" s="5">
        <v>1.2</v>
      </c>
      <c r="F20" s="5">
        <v>0</v>
      </c>
      <c r="G20" s="5">
        <v>1</v>
      </c>
      <c r="H20" s="5">
        <v>0</v>
      </c>
      <c r="I20" s="5">
        <v>0</v>
      </c>
      <c r="J20" s="5">
        <v>0</v>
      </c>
      <c r="K20" s="3">
        <v>25.253</v>
      </c>
      <c r="L20" s="15">
        <f t="shared" si="0"/>
        <v>1.2595637590468849</v>
      </c>
      <c r="M20" s="34">
        <f>$N$5*E20/(E20+L20)</f>
        <v>23.122413959253848</v>
      </c>
      <c r="N20" s="60">
        <f>K20-M20</f>
        <v>2.1305860407461523</v>
      </c>
    </row>
    <row r="21" spans="2:18" ht="13" customHeight="1" x14ac:dyDescent="0.3">
      <c r="B21" s="11">
        <v>19</v>
      </c>
      <c r="C21" s="11">
        <v>2</v>
      </c>
      <c r="D21" s="4">
        <v>14</v>
      </c>
      <c r="E21" s="4">
        <v>0.6</v>
      </c>
      <c r="F21" s="4">
        <v>0</v>
      </c>
      <c r="G21" s="4">
        <v>0</v>
      </c>
      <c r="H21" s="4">
        <v>1</v>
      </c>
      <c r="I21" s="4">
        <v>0</v>
      </c>
      <c r="J21" s="4">
        <v>0</v>
      </c>
      <c r="K21" s="1">
        <v>12.337999999999999</v>
      </c>
      <c r="L21" s="10">
        <f t="shared" si="0"/>
        <v>1.7070838909308772</v>
      </c>
      <c r="M21" s="27">
        <f>$N$5*E21/(E21+L21)</f>
        <v>12.325310670197142</v>
      </c>
      <c r="N21" s="1">
        <f>K21-M21</f>
        <v>1.2689329802856975E-2</v>
      </c>
      <c r="P21" s="10">
        <v>7.92788759176951</v>
      </c>
      <c r="Q21" s="10">
        <f t="shared" si="1"/>
        <v>1.3153321710862866</v>
      </c>
    </row>
    <row r="22" spans="2:18" ht="13" customHeight="1" x14ac:dyDescent="0.3">
      <c r="B22" s="11" t="s">
        <v>77</v>
      </c>
      <c r="C22" s="11"/>
      <c r="D22" s="4"/>
      <c r="E22" s="4"/>
      <c r="F22" s="4"/>
      <c r="G22" s="4"/>
      <c r="H22" s="4"/>
      <c r="I22" s="4"/>
      <c r="J22" s="4"/>
      <c r="K22" s="1"/>
      <c r="L22" s="10"/>
      <c r="M22" s="27"/>
      <c r="N22" s="1"/>
    </row>
    <row r="23" spans="2:18" ht="13" customHeight="1" x14ac:dyDescent="0.3">
      <c r="B23" s="18">
        <v>27</v>
      </c>
      <c r="C23" s="18"/>
      <c r="D23" s="5"/>
      <c r="E23" s="5">
        <v>1.2</v>
      </c>
      <c r="F23" s="5">
        <v>0</v>
      </c>
      <c r="G23" s="5">
        <v>0</v>
      </c>
      <c r="H23" s="5">
        <v>1</v>
      </c>
      <c r="I23" s="5">
        <v>0</v>
      </c>
      <c r="J23" s="5">
        <v>0</v>
      </c>
      <c r="K23" s="3">
        <v>21.286999999999999</v>
      </c>
      <c r="L23" s="15">
        <f t="shared" si="0"/>
        <v>1.7070838909308772</v>
      </c>
      <c r="M23" s="34">
        <f>$N$5*E23/(E23+L23)</f>
        <v>19.562920620653259</v>
      </c>
      <c r="N23" s="60">
        <f>K23-M23</f>
        <v>1.7240793793467404</v>
      </c>
    </row>
    <row r="24" spans="2:18" ht="13" customHeight="1" x14ac:dyDescent="0.3">
      <c r="B24" s="11">
        <v>28</v>
      </c>
      <c r="C24" s="11">
        <v>3</v>
      </c>
      <c r="D24" s="4">
        <v>20</v>
      </c>
      <c r="E24" s="4">
        <v>0.6</v>
      </c>
      <c r="F24" s="4">
        <v>0</v>
      </c>
      <c r="G24" s="4">
        <v>0</v>
      </c>
      <c r="H24" s="4">
        <v>0</v>
      </c>
      <c r="I24" s="4">
        <v>1</v>
      </c>
      <c r="J24" s="4">
        <v>0</v>
      </c>
      <c r="K24" s="1">
        <v>10.179</v>
      </c>
      <c r="L24" s="10">
        <f t="shared" si="0"/>
        <v>2.2227770568247567</v>
      </c>
      <c r="M24" s="27">
        <f>$N$5*E24/(E24+L24)</f>
        <v>10.073599553028963</v>
      </c>
      <c r="N24" s="1">
        <f>K24-M24</f>
        <v>0.10540044697103745</v>
      </c>
      <c r="P24" s="6">
        <v>0</v>
      </c>
      <c r="Q24" s="6">
        <v>0</v>
      </c>
    </row>
    <row r="25" spans="2:18" ht="13" customHeight="1" x14ac:dyDescent="0.3">
      <c r="B25" s="11" t="s">
        <v>77</v>
      </c>
      <c r="C25" s="11"/>
      <c r="D25" s="4"/>
      <c r="E25" s="4"/>
      <c r="F25" s="4"/>
      <c r="G25" s="4"/>
      <c r="H25" s="4"/>
      <c r="I25" s="4"/>
      <c r="J25" s="4"/>
      <c r="K25" s="1"/>
      <c r="L25" s="10"/>
      <c r="M25" s="27"/>
      <c r="N25" s="1"/>
      <c r="P25" s="6">
        <v>0</v>
      </c>
      <c r="Q25" s="6">
        <v>4</v>
      </c>
    </row>
    <row r="26" spans="2:18" ht="13" customHeight="1" x14ac:dyDescent="0.3">
      <c r="B26" s="18">
        <v>36</v>
      </c>
      <c r="C26" s="18"/>
      <c r="D26" s="5"/>
      <c r="E26" s="5">
        <v>1.2</v>
      </c>
      <c r="F26" s="5">
        <v>0</v>
      </c>
      <c r="G26" s="5">
        <v>0</v>
      </c>
      <c r="H26" s="5">
        <v>0</v>
      </c>
      <c r="I26" s="5">
        <v>1</v>
      </c>
      <c r="J26" s="5">
        <v>0</v>
      </c>
      <c r="K26" s="3">
        <v>18.145</v>
      </c>
      <c r="L26" s="15">
        <f t="shared" si="0"/>
        <v>2.2227770568247567</v>
      </c>
      <c r="M26" s="34">
        <f>$N$5*E26/(E26+L26)</f>
        <v>16.615470552621598</v>
      </c>
      <c r="N26" s="60">
        <f>K26-M26</f>
        <v>1.5295294473784011</v>
      </c>
    </row>
    <row r="27" spans="2:18" ht="13" customHeight="1" x14ac:dyDescent="0.3">
      <c r="B27" s="11">
        <v>37</v>
      </c>
      <c r="C27" s="11">
        <v>4</v>
      </c>
      <c r="D27" s="4">
        <v>28</v>
      </c>
      <c r="E27" s="4">
        <v>0.6</v>
      </c>
      <c r="F27" s="4">
        <v>0</v>
      </c>
      <c r="G27" s="4">
        <v>0</v>
      </c>
      <c r="H27" s="4">
        <v>0</v>
      </c>
      <c r="I27" s="4">
        <v>0</v>
      </c>
      <c r="J27" s="4">
        <v>1</v>
      </c>
      <c r="K27" s="1">
        <v>7.6349999999999998</v>
      </c>
      <c r="L27" s="10">
        <f t="shared" si="0"/>
        <v>3.1212367615343912</v>
      </c>
      <c r="M27" s="27">
        <f>$N$5*E27/(E27+L27)</f>
        <v>7.6414180338811217</v>
      </c>
      <c r="N27" s="1">
        <f>K27-M27</f>
        <v>-6.4180338811219428E-3</v>
      </c>
      <c r="P27" s="6">
        <v>-10</v>
      </c>
      <c r="Q27" s="10">
        <v>0.6576660855431431</v>
      </c>
      <c r="R27" s="10">
        <f>Q27*2</f>
        <v>1.3153321710862862</v>
      </c>
    </row>
    <row r="28" spans="2:18" ht="13" customHeight="1" x14ac:dyDescent="0.3">
      <c r="B28" s="11" t="s">
        <v>77</v>
      </c>
      <c r="C28" s="11"/>
      <c r="D28" s="4"/>
      <c r="E28" s="4"/>
      <c r="F28" s="4"/>
      <c r="G28" s="4"/>
      <c r="H28" s="4"/>
      <c r="I28" s="4"/>
      <c r="J28" s="4"/>
      <c r="K28" s="1"/>
      <c r="L28" s="10"/>
      <c r="M28" s="27"/>
      <c r="N28" s="1"/>
      <c r="P28" s="6">
        <v>25</v>
      </c>
      <c r="Q28" s="10">
        <v>0.6576660855431431</v>
      </c>
      <c r="R28" s="10">
        <f>Q28*2</f>
        <v>1.3153321710862862</v>
      </c>
    </row>
    <row r="29" spans="2:18" ht="13" customHeight="1" x14ac:dyDescent="0.3">
      <c r="B29" s="11">
        <v>44</v>
      </c>
      <c r="C29" s="11"/>
      <c r="D29" s="4"/>
      <c r="E29" s="4">
        <v>1.2</v>
      </c>
      <c r="F29" s="4">
        <v>0</v>
      </c>
      <c r="G29" s="4">
        <v>0</v>
      </c>
      <c r="H29" s="4">
        <v>0</v>
      </c>
      <c r="I29" s="4">
        <v>0</v>
      </c>
      <c r="J29" s="4">
        <v>1</v>
      </c>
      <c r="K29" s="2">
        <v>12.231999999999999</v>
      </c>
      <c r="L29" s="10">
        <f t="shared" si="0"/>
        <v>3.1212367615343912</v>
      </c>
      <c r="M29" s="36">
        <f>$N$5*E29/(E29+L29)</f>
        <v>13.160827451552715</v>
      </c>
      <c r="N29" s="1">
        <f>K29-M29</f>
        <v>-0.92882745155271529</v>
      </c>
    </row>
    <row r="30" spans="2:18" ht="13" customHeight="1" x14ac:dyDescent="0.3">
      <c r="B30" s="18">
        <v>45</v>
      </c>
      <c r="C30" s="18"/>
      <c r="D30" s="5"/>
      <c r="E30" s="5">
        <v>1.2</v>
      </c>
      <c r="F30" s="5">
        <v>0</v>
      </c>
      <c r="G30" s="5">
        <v>0</v>
      </c>
      <c r="H30" s="5">
        <v>0</v>
      </c>
      <c r="I30" s="5">
        <v>0</v>
      </c>
      <c r="J30" s="5">
        <v>1</v>
      </c>
      <c r="K30" s="3">
        <v>14.02</v>
      </c>
      <c r="L30" s="15">
        <f t="shared" si="0"/>
        <v>3.1212367615343912</v>
      </c>
      <c r="M30" s="34">
        <f>$N$5*E30/(E30+L30)</f>
        <v>13.160827451552715</v>
      </c>
      <c r="N30" s="60">
        <f>K30-M30</f>
        <v>0.85917254844728497</v>
      </c>
    </row>
    <row r="31" spans="2:18" ht="13" customHeight="1" x14ac:dyDescent="0.2">
      <c r="F31" s="6" t="s">
        <v>128</v>
      </c>
      <c r="L31" s="10"/>
    </row>
    <row r="32" spans="2:18" ht="13" customHeight="1" x14ac:dyDescent="0.2">
      <c r="L32" s="10"/>
    </row>
    <row r="33" spans="2:14" ht="13" customHeight="1" x14ac:dyDescent="0.3">
      <c r="B33" s="17"/>
      <c r="C33" s="22" t="s">
        <v>87</v>
      </c>
      <c r="D33" s="8" t="s">
        <v>88</v>
      </c>
      <c r="E33" s="8" t="s">
        <v>5</v>
      </c>
      <c r="F33" s="8"/>
      <c r="G33" s="8"/>
      <c r="H33" s="8"/>
      <c r="I33" s="8"/>
      <c r="J33" s="8"/>
      <c r="K33" s="8" t="s">
        <v>6</v>
      </c>
      <c r="L33" s="8"/>
      <c r="M33" s="17" t="s">
        <v>89</v>
      </c>
      <c r="N33" s="22" t="s">
        <v>90</v>
      </c>
    </row>
    <row r="34" spans="2:14" ht="13" customHeight="1" x14ac:dyDescent="0.4">
      <c r="B34" s="18" t="s">
        <v>8</v>
      </c>
      <c r="C34" s="19" t="s">
        <v>15</v>
      </c>
      <c r="D34" s="9" t="s">
        <v>17</v>
      </c>
      <c r="E34" s="9" t="s">
        <v>76</v>
      </c>
      <c r="F34" s="9" t="s">
        <v>70</v>
      </c>
      <c r="G34" s="9" t="s">
        <v>71</v>
      </c>
      <c r="H34" s="9" t="s">
        <v>72</v>
      </c>
      <c r="I34" s="9" t="s">
        <v>73</v>
      </c>
      <c r="J34" s="9" t="s">
        <v>74</v>
      </c>
      <c r="K34" s="9" t="s">
        <v>1</v>
      </c>
      <c r="L34" s="18" t="s">
        <v>78</v>
      </c>
      <c r="M34" s="9" t="s">
        <v>3</v>
      </c>
      <c r="N34" s="9" t="s">
        <v>14</v>
      </c>
    </row>
    <row r="35" spans="2:14" ht="13" customHeight="1" x14ac:dyDescent="0.3">
      <c r="B35" s="11">
        <v>1</v>
      </c>
      <c r="C35" s="11">
        <v>0</v>
      </c>
      <c r="D35" s="4">
        <v>0</v>
      </c>
      <c r="E35" s="4">
        <v>0.6</v>
      </c>
      <c r="F35" s="4">
        <v>1</v>
      </c>
      <c r="G35" s="4">
        <v>0</v>
      </c>
      <c r="H35" s="4">
        <v>0</v>
      </c>
      <c r="I35" s="4">
        <v>0</v>
      </c>
      <c r="J35" s="4">
        <v>0</v>
      </c>
      <c r="K35" s="1">
        <v>19.488</v>
      </c>
      <c r="L35" s="10">
        <f t="shared" si="0"/>
        <v>0.78461634033192407</v>
      </c>
      <c r="M35" s="27">
        <f>$N$5*E35/(E35+L35)</f>
        <v>20.536754384332657</v>
      </c>
      <c r="N35" s="1">
        <f t="shared" ref="N35:N79" si="2">K35-M35</f>
        <v>-1.048754384332657</v>
      </c>
    </row>
    <row r="36" spans="2:14" ht="13" customHeight="1" x14ac:dyDescent="0.3">
      <c r="B36" s="11">
        <v>2</v>
      </c>
      <c r="C36" s="11"/>
      <c r="D36" s="4"/>
      <c r="E36" s="4">
        <v>0.6</v>
      </c>
      <c r="F36" s="4">
        <v>1</v>
      </c>
      <c r="G36" s="4">
        <v>0</v>
      </c>
      <c r="H36" s="4">
        <v>0</v>
      </c>
      <c r="I36" s="4">
        <v>0</v>
      </c>
      <c r="J36" s="4">
        <v>0</v>
      </c>
      <c r="K36" s="1">
        <v>17.91</v>
      </c>
      <c r="L36" s="10">
        <f t="shared" si="0"/>
        <v>0.78461634033192407</v>
      </c>
      <c r="M36" s="27">
        <f t="shared" ref="M36:M79" si="3">$N$5*E36/(E36+L36)</f>
        <v>20.536754384332657</v>
      </c>
      <c r="N36" s="1">
        <f t="shared" si="2"/>
        <v>-2.6267543843326564</v>
      </c>
    </row>
    <row r="37" spans="2:14" ht="13" customHeight="1" x14ac:dyDescent="0.3">
      <c r="B37" s="11">
        <v>3</v>
      </c>
      <c r="C37" s="11"/>
      <c r="D37" s="4"/>
      <c r="E37" s="4">
        <v>0.6</v>
      </c>
      <c r="F37" s="4">
        <v>1</v>
      </c>
      <c r="G37" s="4">
        <v>0</v>
      </c>
      <c r="H37" s="4">
        <v>0</v>
      </c>
      <c r="I37" s="4">
        <v>0</v>
      </c>
      <c r="J37" s="4">
        <v>0</v>
      </c>
      <c r="K37" s="1">
        <v>23.167999999999999</v>
      </c>
      <c r="L37" s="10">
        <f t="shared" si="0"/>
        <v>0.78461634033192407</v>
      </c>
      <c r="M37" s="27">
        <f t="shared" si="3"/>
        <v>20.536754384332657</v>
      </c>
      <c r="N37" s="1">
        <f t="shared" si="2"/>
        <v>2.6312456156673427</v>
      </c>
    </row>
    <row r="38" spans="2:14" ht="13" customHeight="1" x14ac:dyDescent="0.3">
      <c r="B38" s="11">
        <v>4</v>
      </c>
      <c r="C38" s="11"/>
      <c r="D38" s="4"/>
      <c r="E38" s="4">
        <v>0.8</v>
      </c>
      <c r="F38" s="4">
        <v>1</v>
      </c>
      <c r="G38" s="4">
        <v>0</v>
      </c>
      <c r="H38" s="4">
        <v>0</v>
      </c>
      <c r="I38" s="4">
        <v>0</v>
      </c>
      <c r="J38" s="4">
        <v>0</v>
      </c>
      <c r="K38" s="1">
        <v>22.922000000000001</v>
      </c>
      <c r="L38" s="10">
        <f t="shared" si="0"/>
        <v>0.78461634033192407</v>
      </c>
      <c r="M38" s="27">
        <f t="shared" si="3"/>
        <v>23.926317871974817</v>
      </c>
      <c r="N38" s="1">
        <f t="shared" si="2"/>
        <v>-1.0043178719748163</v>
      </c>
    </row>
    <row r="39" spans="2:14" ht="13" customHeight="1" x14ac:dyDescent="0.3">
      <c r="B39" s="11">
        <v>5</v>
      </c>
      <c r="C39" s="11"/>
      <c r="D39" s="4"/>
      <c r="E39" s="4">
        <v>0.8</v>
      </c>
      <c r="F39" s="4">
        <v>1</v>
      </c>
      <c r="G39" s="4">
        <v>0</v>
      </c>
      <c r="H39" s="4">
        <v>0</v>
      </c>
      <c r="I39" s="4">
        <v>0</v>
      </c>
      <c r="J39" s="4">
        <v>0</v>
      </c>
      <c r="K39" s="1">
        <v>21.071000000000002</v>
      </c>
      <c r="L39" s="10">
        <f t="shared" si="0"/>
        <v>0.78461634033192407</v>
      </c>
      <c r="M39" s="27">
        <f t="shared" si="3"/>
        <v>23.926317871974817</v>
      </c>
      <c r="N39" s="1">
        <f t="shared" si="2"/>
        <v>-2.8553178719748153</v>
      </c>
    </row>
    <row r="40" spans="2:14" ht="13" customHeight="1" x14ac:dyDescent="0.3">
      <c r="B40" s="11">
        <v>6</v>
      </c>
      <c r="C40" s="11"/>
      <c r="D40" s="4"/>
      <c r="E40" s="4">
        <v>0.8</v>
      </c>
      <c r="F40" s="4">
        <v>1</v>
      </c>
      <c r="G40" s="4">
        <v>0</v>
      </c>
      <c r="H40" s="4">
        <v>0</v>
      </c>
      <c r="I40" s="4">
        <v>0</v>
      </c>
      <c r="J40" s="4">
        <v>0</v>
      </c>
      <c r="K40" s="1">
        <v>29.148</v>
      </c>
      <c r="L40" s="10">
        <f t="shared" si="0"/>
        <v>0.78461634033192407</v>
      </c>
      <c r="M40" s="27">
        <f t="shared" si="3"/>
        <v>23.926317871974817</v>
      </c>
      <c r="N40" s="1">
        <f t="shared" si="2"/>
        <v>5.2216821280251828</v>
      </c>
    </row>
    <row r="41" spans="2:14" ht="13" customHeight="1" x14ac:dyDescent="0.3">
      <c r="B41" s="11">
        <v>7</v>
      </c>
      <c r="C41" s="11"/>
      <c r="D41" s="4"/>
      <c r="E41" s="4">
        <v>1.2</v>
      </c>
      <c r="F41" s="4">
        <v>1</v>
      </c>
      <c r="G41" s="4">
        <v>0</v>
      </c>
      <c r="H41" s="4">
        <v>0</v>
      </c>
      <c r="I41" s="4">
        <v>0</v>
      </c>
      <c r="J41" s="4">
        <v>0</v>
      </c>
      <c r="K41" s="2">
        <v>27.364000000000001</v>
      </c>
      <c r="L41" s="10">
        <f t="shared" si="0"/>
        <v>0.78461634033192407</v>
      </c>
      <c r="M41" s="27">
        <f t="shared" si="3"/>
        <v>28.655942330067166</v>
      </c>
      <c r="N41" s="1">
        <f t="shared" si="2"/>
        <v>-1.2919423300671653</v>
      </c>
    </row>
    <row r="42" spans="2:14" ht="13" customHeight="1" x14ac:dyDescent="0.3">
      <c r="B42" s="11">
        <v>8</v>
      </c>
      <c r="C42" s="11"/>
      <c r="D42" s="4"/>
      <c r="E42" s="4">
        <v>1.2</v>
      </c>
      <c r="F42" s="4">
        <v>1</v>
      </c>
      <c r="G42" s="4">
        <v>0</v>
      </c>
      <c r="H42" s="4">
        <v>0</v>
      </c>
      <c r="I42" s="4">
        <v>0</v>
      </c>
      <c r="J42" s="4">
        <v>0</v>
      </c>
      <c r="K42" s="2">
        <v>26.094000000000001</v>
      </c>
      <c r="L42" s="10">
        <f t="shared" si="0"/>
        <v>0.78461634033192407</v>
      </c>
      <c r="M42" s="27">
        <f t="shared" si="3"/>
        <v>28.655942330067166</v>
      </c>
      <c r="N42" s="1">
        <f t="shared" si="2"/>
        <v>-2.5619423300671649</v>
      </c>
    </row>
    <row r="43" spans="2:14" ht="13" customHeight="1" x14ac:dyDescent="0.3">
      <c r="B43" s="18">
        <v>9</v>
      </c>
      <c r="C43" s="18"/>
      <c r="D43" s="5"/>
      <c r="E43" s="5">
        <v>1.2</v>
      </c>
      <c r="F43" s="5">
        <v>1</v>
      </c>
      <c r="G43" s="5">
        <v>0</v>
      </c>
      <c r="H43" s="5">
        <v>0</v>
      </c>
      <c r="I43" s="5">
        <v>0</v>
      </c>
      <c r="J43" s="5">
        <v>0</v>
      </c>
      <c r="K43" s="3">
        <v>32.158000000000001</v>
      </c>
      <c r="L43" s="15">
        <f t="shared" si="0"/>
        <v>0.78461634033192407</v>
      </c>
      <c r="M43" s="34">
        <f t="shared" si="3"/>
        <v>28.655942330067166</v>
      </c>
      <c r="N43" s="60">
        <f t="shared" si="2"/>
        <v>3.5020576699328352</v>
      </c>
    </row>
    <row r="44" spans="2:14" ht="13" customHeight="1" x14ac:dyDescent="0.3">
      <c r="B44" s="11">
        <v>10</v>
      </c>
      <c r="C44" s="11">
        <v>1</v>
      </c>
      <c r="D44" s="4">
        <v>8</v>
      </c>
      <c r="E44" s="4">
        <v>0.6</v>
      </c>
      <c r="F44" s="4">
        <v>0</v>
      </c>
      <c r="G44" s="4">
        <v>1</v>
      </c>
      <c r="H44" s="4">
        <v>0</v>
      </c>
      <c r="I44" s="4">
        <v>0</v>
      </c>
      <c r="J44" s="4">
        <v>0</v>
      </c>
      <c r="K44" s="1">
        <v>15.039</v>
      </c>
      <c r="L44" s="10">
        <f t="shared" si="0"/>
        <v>1.2595637590468849</v>
      </c>
      <c r="M44" s="27">
        <f t="shared" si="3"/>
        <v>15.29150348278719</v>
      </c>
      <c r="N44" s="1">
        <f t="shared" si="2"/>
        <v>-0.25250348278719059</v>
      </c>
    </row>
    <row r="45" spans="2:14" ht="13" customHeight="1" x14ac:dyDescent="0.3">
      <c r="B45" s="11">
        <v>11</v>
      </c>
      <c r="C45" s="11"/>
      <c r="D45" s="4"/>
      <c r="E45" s="4">
        <v>0.6</v>
      </c>
      <c r="F45" s="4">
        <v>0</v>
      </c>
      <c r="G45" s="4">
        <v>1</v>
      </c>
      <c r="H45" s="4">
        <v>0</v>
      </c>
      <c r="I45" s="4">
        <v>0</v>
      </c>
      <c r="J45" s="4">
        <v>0</v>
      </c>
      <c r="K45" s="1">
        <v>13.204000000000001</v>
      </c>
      <c r="L45" s="10">
        <f t="shared" si="0"/>
        <v>1.2595637590468849</v>
      </c>
      <c r="M45" s="27">
        <f t="shared" si="3"/>
        <v>15.29150348278719</v>
      </c>
      <c r="N45" s="1">
        <f t="shared" si="2"/>
        <v>-2.0875034827871897</v>
      </c>
    </row>
    <row r="46" spans="2:14" ht="13" customHeight="1" x14ac:dyDescent="0.3">
      <c r="B46" s="11">
        <v>12</v>
      </c>
      <c r="C46" s="11"/>
      <c r="D46" s="4"/>
      <c r="E46" s="4">
        <v>0.6</v>
      </c>
      <c r="F46" s="4">
        <v>0</v>
      </c>
      <c r="G46" s="4">
        <v>1</v>
      </c>
      <c r="H46" s="4">
        <v>0</v>
      </c>
      <c r="I46" s="4">
        <v>0</v>
      </c>
      <c r="J46" s="4">
        <v>0</v>
      </c>
      <c r="K46" s="1">
        <v>17.061</v>
      </c>
      <c r="L46" s="10">
        <f t="shared" si="0"/>
        <v>1.2595637590468849</v>
      </c>
      <c r="M46" s="27">
        <f t="shared" si="3"/>
        <v>15.29150348278719</v>
      </c>
      <c r="N46" s="1">
        <f t="shared" si="2"/>
        <v>1.7694965172128096</v>
      </c>
    </row>
    <row r="47" spans="2:14" ht="13" customHeight="1" x14ac:dyDescent="0.3">
      <c r="B47" s="11">
        <v>13</v>
      </c>
      <c r="C47" s="11"/>
      <c r="D47" s="4"/>
      <c r="E47" s="4">
        <v>0.8</v>
      </c>
      <c r="F47" s="4">
        <v>0</v>
      </c>
      <c r="G47" s="4">
        <v>1</v>
      </c>
      <c r="H47" s="4">
        <v>0</v>
      </c>
      <c r="I47" s="4">
        <v>0</v>
      </c>
      <c r="J47" s="4">
        <v>0</v>
      </c>
      <c r="K47" s="1">
        <v>17.896000000000001</v>
      </c>
      <c r="L47" s="10">
        <f t="shared" si="0"/>
        <v>1.2595637590468849</v>
      </c>
      <c r="M47" s="27">
        <f t="shared" si="3"/>
        <v>18.408769380100534</v>
      </c>
      <c r="N47" s="1">
        <f t="shared" si="2"/>
        <v>-0.51276938010053286</v>
      </c>
    </row>
    <row r="48" spans="2:14" ht="13" customHeight="1" x14ac:dyDescent="0.3">
      <c r="B48" s="11">
        <v>14</v>
      </c>
      <c r="C48" s="11"/>
      <c r="D48" s="4"/>
      <c r="E48" s="4">
        <v>0.8</v>
      </c>
      <c r="F48" s="4">
        <v>0</v>
      </c>
      <c r="G48" s="4">
        <v>1</v>
      </c>
      <c r="H48" s="4">
        <v>0</v>
      </c>
      <c r="I48" s="4">
        <v>0</v>
      </c>
      <c r="J48" s="4">
        <v>0</v>
      </c>
      <c r="K48" s="1">
        <v>15.997</v>
      </c>
      <c r="L48" s="10">
        <f t="shared" si="0"/>
        <v>1.2595637590468849</v>
      </c>
      <c r="M48" s="27">
        <f t="shared" si="3"/>
        <v>18.408769380100534</v>
      </c>
      <c r="N48" s="1">
        <f t="shared" si="2"/>
        <v>-2.4117693801005338</v>
      </c>
    </row>
    <row r="49" spans="2:14" ht="13" customHeight="1" x14ac:dyDescent="0.3">
      <c r="B49" s="11">
        <v>15</v>
      </c>
      <c r="C49" s="11"/>
      <c r="D49" s="4"/>
      <c r="E49" s="4">
        <v>0.8</v>
      </c>
      <c r="F49" s="4">
        <v>0</v>
      </c>
      <c r="G49" s="4">
        <v>1</v>
      </c>
      <c r="H49" s="4">
        <v>0</v>
      </c>
      <c r="I49" s="4">
        <v>0</v>
      </c>
      <c r="J49" s="4">
        <v>0</v>
      </c>
      <c r="K49" s="1">
        <v>22.603000000000002</v>
      </c>
      <c r="L49" s="10">
        <f t="shared" si="0"/>
        <v>1.2595637590468849</v>
      </c>
      <c r="M49" s="27">
        <f t="shared" si="3"/>
        <v>18.408769380100534</v>
      </c>
      <c r="N49" s="1">
        <f t="shared" si="2"/>
        <v>4.1942306198994679</v>
      </c>
    </row>
    <row r="50" spans="2:14" ht="13" customHeight="1" x14ac:dyDescent="0.3">
      <c r="B50" s="11">
        <v>16</v>
      </c>
      <c r="C50" s="11"/>
      <c r="D50" s="4"/>
      <c r="E50" s="4">
        <v>1.2</v>
      </c>
      <c r="F50" s="4">
        <v>0</v>
      </c>
      <c r="G50" s="4">
        <v>1</v>
      </c>
      <c r="H50" s="4">
        <v>0</v>
      </c>
      <c r="I50" s="4">
        <v>0</v>
      </c>
      <c r="J50" s="4">
        <v>0</v>
      </c>
      <c r="K50" s="2">
        <v>22.449000000000002</v>
      </c>
      <c r="L50" s="10">
        <f t="shared" si="0"/>
        <v>1.2595637590468849</v>
      </c>
      <c r="M50" s="27">
        <f t="shared" si="3"/>
        <v>23.122413959253848</v>
      </c>
      <c r="N50" s="1">
        <f t="shared" si="2"/>
        <v>-0.67341395925384617</v>
      </c>
    </row>
    <row r="51" spans="2:14" ht="13" customHeight="1" x14ac:dyDescent="0.3">
      <c r="B51" s="11">
        <v>17</v>
      </c>
      <c r="C51" s="11"/>
      <c r="D51" s="4"/>
      <c r="E51" s="4">
        <v>1.2</v>
      </c>
      <c r="F51" s="4">
        <v>0</v>
      </c>
      <c r="G51" s="4">
        <v>1</v>
      </c>
      <c r="H51" s="4">
        <v>0</v>
      </c>
      <c r="I51" s="4">
        <v>0</v>
      </c>
      <c r="J51" s="4">
        <v>0</v>
      </c>
      <c r="K51" s="2">
        <v>20.957000000000001</v>
      </c>
      <c r="L51" s="10">
        <f t="shared" si="0"/>
        <v>1.2595637590468849</v>
      </c>
      <c r="M51" s="27">
        <f t="shared" si="3"/>
        <v>23.122413959253848</v>
      </c>
      <c r="N51" s="1">
        <f t="shared" si="2"/>
        <v>-2.1654139592538471</v>
      </c>
    </row>
    <row r="52" spans="2:14" ht="13" customHeight="1" x14ac:dyDescent="0.3">
      <c r="B52" s="18">
        <v>18</v>
      </c>
      <c r="C52" s="18"/>
      <c r="D52" s="5"/>
      <c r="E52" s="5">
        <v>1.2</v>
      </c>
      <c r="F52" s="5">
        <v>0</v>
      </c>
      <c r="G52" s="5">
        <v>1</v>
      </c>
      <c r="H52" s="5">
        <v>0</v>
      </c>
      <c r="I52" s="5">
        <v>0</v>
      </c>
      <c r="J52" s="5">
        <v>0</v>
      </c>
      <c r="K52" s="3">
        <v>25.253</v>
      </c>
      <c r="L52" s="15">
        <f t="shared" si="0"/>
        <v>1.2595637590468849</v>
      </c>
      <c r="M52" s="34">
        <f t="shared" si="3"/>
        <v>23.122413959253848</v>
      </c>
      <c r="N52" s="60">
        <f t="shared" si="2"/>
        <v>2.1305860407461523</v>
      </c>
    </row>
    <row r="53" spans="2:14" ht="13" customHeight="1" x14ac:dyDescent="0.3">
      <c r="B53" s="11">
        <v>19</v>
      </c>
      <c r="C53" s="11">
        <v>2</v>
      </c>
      <c r="D53" s="4">
        <v>14</v>
      </c>
      <c r="E53" s="4">
        <v>0.6</v>
      </c>
      <c r="F53" s="4">
        <v>0</v>
      </c>
      <c r="G53" s="4">
        <v>0</v>
      </c>
      <c r="H53" s="4">
        <v>1</v>
      </c>
      <c r="I53" s="4">
        <v>0</v>
      </c>
      <c r="J53" s="4">
        <v>0</v>
      </c>
      <c r="K53" s="1">
        <v>12.337999999999999</v>
      </c>
      <c r="L53" s="10">
        <f t="shared" si="0"/>
        <v>1.7070838909308772</v>
      </c>
      <c r="M53" s="27">
        <f t="shared" si="3"/>
        <v>12.325310670197142</v>
      </c>
      <c r="N53" s="1">
        <f t="shared" si="2"/>
        <v>1.2689329802856975E-2</v>
      </c>
    </row>
    <row r="54" spans="2:14" ht="13" customHeight="1" x14ac:dyDescent="0.3">
      <c r="B54" s="11">
        <v>20</v>
      </c>
      <c r="C54" s="11"/>
      <c r="D54" s="4"/>
      <c r="E54" s="4">
        <v>0.6</v>
      </c>
      <c r="F54" s="4">
        <v>0</v>
      </c>
      <c r="G54" s="4">
        <v>0</v>
      </c>
      <c r="H54" s="4">
        <v>1</v>
      </c>
      <c r="I54" s="4">
        <v>0</v>
      </c>
      <c r="J54" s="4">
        <v>0</v>
      </c>
      <c r="K54" s="1">
        <v>10.568</v>
      </c>
      <c r="L54" s="10">
        <f t="shared" si="0"/>
        <v>1.7070838909308772</v>
      </c>
      <c r="M54" s="27">
        <f t="shared" si="3"/>
        <v>12.325310670197142</v>
      </c>
      <c r="N54" s="1">
        <f t="shared" si="2"/>
        <v>-1.7573106701971426</v>
      </c>
    </row>
    <row r="55" spans="2:14" ht="13" customHeight="1" x14ac:dyDescent="0.3">
      <c r="B55" s="11">
        <v>21</v>
      </c>
      <c r="C55" s="11"/>
      <c r="D55" s="4"/>
      <c r="E55" s="4">
        <v>0.6</v>
      </c>
      <c r="F55" s="4">
        <v>0</v>
      </c>
      <c r="G55" s="4">
        <v>0</v>
      </c>
      <c r="H55" s="4">
        <v>1</v>
      </c>
      <c r="I55" s="4">
        <v>0</v>
      </c>
      <c r="J55" s="4">
        <v>0</v>
      </c>
      <c r="K55" s="1">
        <v>13.364000000000001</v>
      </c>
      <c r="L55" s="10">
        <f t="shared" si="0"/>
        <v>1.7070838909308772</v>
      </c>
      <c r="M55" s="27">
        <f t="shared" si="3"/>
        <v>12.325310670197142</v>
      </c>
      <c r="N55" s="1">
        <f t="shared" si="2"/>
        <v>1.0386893298028586</v>
      </c>
    </row>
    <row r="56" spans="2:14" ht="13" customHeight="1" x14ac:dyDescent="0.3">
      <c r="B56" s="11">
        <v>22</v>
      </c>
      <c r="C56" s="11"/>
      <c r="D56" s="4"/>
      <c r="E56" s="4">
        <v>0.8</v>
      </c>
      <c r="F56" s="4">
        <v>0</v>
      </c>
      <c r="G56" s="4">
        <v>0</v>
      </c>
      <c r="H56" s="4">
        <v>1</v>
      </c>
      <c r="I56" s="4">
        <v>0</v>
      </c>
      <c r="J56" s="4">
        <v>0</v>
      </c>
      <c r="K56" s="1">
        <v>15.076000000000001</v>
      </c>
      <c r="L56" s="10">
        <f t="shared" si="0"/>
        <v>1.7070838909308772</v>
      </c>
      <c r="M56" s="27">
        <f t="shared" si="3"/>
        <v>15.122762505497814</v>
      </c>
      <c r="N56" s="1">
        <f t="shared" si="2"/>
        <v>-4.6762505497813578E-2</v>
      </c>
    </row>
    <row r="57" spans="2:14" ht="13" customHeight="1" x14ac:dyDescent="0.3">
      <c r="B57" s="11">
        <v>23</v>
      </c>
      <c r="C57" s="11"/>
      <c r="D57" s="4"/>
      <c r="E57" s="4">
        <v>0.8</v>
      </c>
      <c r="F57" s="4">
        <v>0</v>
      </c>
      <c r="G57" s="4">
        <v>0</v>
      </c>
      <c r="H57" s="4">
        <v>1</v>
      </c>
      <c r="I57" s="4">
        <v>0</v>
      </c>
      <c r="J57" s="4">
        <v>0</v>
      </c>
      <c r="K57" s="1">
        <v>13.065</v>
      </c>
      <c r="L57" s="10">
        <f t="shared" si="0"/>
        <v>1.7070838909308772</v>
      </c>
      <c r="M57" s="27">
        <f t="shared" si="3"/>
        <v>15.122762505497814</v>
      </c>
      <c r="N57" s="1">
        <f t="shared" si="2"/>
        <v>-2.0577625054978146</v>
      </c>
    </row>
    <row r="58" spans="2:14" ht="13" customHeight="1" x14ac:dyDescent="0.3">
      <c r="B58" s="11">
        <v>24</v>
      </c>
      <c r="C58" s="11"/>
      <c r="D58" s="4"/>
      <c r="E58" s="4">
        <v>0.8</v>
      </c>
      <c r="F58" s="4">
        <v>0</v>
      </c>
      <c r="G58" s="4">
        <v>0</v>
      </c>
      <c r="H58" s="4">
        <v>1</v>
      </c>
      <c r="I58" s="4">
        <v>0</v>
      </c>
      <c r="J58" s="4">
        <v>0</v>
      </c>
      <c r="K58" s="1">
        <v>18.218</v>
      </c>
      <c r="L58" s="10">
        <f t="shared" si="0"/>
        <v>1.7070838909308772</v>
      </c>
      <c r="M58" s="27">
        <f t="shared" si="3"/>
        <v>15.122762505497814</v>
      </c>
      <c r="N58" s="1">
        <f t="shared" si="2"/>
        <v>3.0952374945021859</v>
      </c>
    </row>
    <row r="59" spans="2:14" x14ac:dyDescent="0.3">
      <c r="B59" s="11">
        <v>25</v>
      </c>
      <c r="C59" s="11"/>
      <c r="D59" s="4"/>
      <c r="E59" s="4">
        <v>1.2</v>
      </c>
      <c r="F59" s="4">
        <v>0</v>
      </c>
      <c r="G59" s="4">
        <v>0</v>
      </c>
      <c r="H59" s="4">
        <v>1</v>
      </c>
      <c r="I59" s="4">
        <v>0</v>
      </c>
      <c r="J59" s="4">
        <v>0</v>
      </c>
      <c r="K59" s="2">
        <v>19.199000000000002</v>
      </c>
      <c r="L59" s="10">
        <f t="shared" si="0"/>
        <v>1.7070838909308772</v>
      </c>
      <c r="M59" s="27">
        <f t="shared" si="3"/>
        <v>19.562920620653259</v>
      </c>
      <c r="N59" s="1">
        <f t="shared" si="2"/>
        <v>-0.36392062065325703</v>
      </c>
    </row>
    <row r="60" spans="2:14" x14ac:dyDescent="0.3">
      <c r="B60" s="11">
        <v>26</v>
      </c>
      <c r="C60" s="11"/>
      <c r="D60" s="4"/>
      <c r="E60" s="4">
        <v>1.2</v>
      </c>
      <c r="F60" s="4">
        <v>0</v>
      </c>
      <c r="G60" s="4">
        <v>0</v>
      </c>
      <c r="H60" s="4">
        <v>1</v>
      </c>
      <c r="I60" s="4">
        <v>0</v>
      </c>
      <c r="J60" s="4">
        <v>0</v>
      </c>
      <c r="K60" s="2">
        <v>17.875</v>
      </c>
      <c r="L60" s="10">
        <f t="shared" si="0"/>
        <v>1.7070838909308772</v>
      </c>
      <c r="M60" s="27">
        <f t="shared" si="3"/>
        <v>19.562920620653259</v>
      </c>
      <c r="N60" s="1">
        <f t="shared" si="2"/>
        <v>-1.6879206206532587</v>
      </c>
    </row>
    <row r="61" spans="2:14" x14ac:dyDescent="0.3">
      <c r="B61" s="18">
        <v>27</v>
      </c>
      <c r="C61" s="18"/>
      <c r="D61" s="5"/>
      <c r="E61" s="5">
        <v>1.2</v>
      </c>
      <c r="F61" s="5">
        <v>0</v>
      </c>
      <c r="G61" s="5">
        <v>0</v>
      </c>
      <c r="H61" s="5">
        <v>1</v>
      </c>
      <c r="I61" s="5">
        <v>0</v>
      </c>
      <c r="J61" s="5">
        <v>0</v>
      </c>
      <c r="K61" s="3">
        <v>21.286999999999999</v>
      </c>
      <c r="L61" s="15">
        <f t="shared" si="0"/>
        <v>1.7070838909308772</v>
      </c>
      <c r="M61" s="34">
        <f t="shared" si="3"/>
        <v>19.562920620653259</v>
      </c>
      <c r="N61" s="60">
        <f t="shared" si="2"/>
        <v>1.7240793793467404</v>
      </c>
    </row>
    <row r="62" spans="2:14" x14ac:dyDescent="0.3">
      <c r="B62" s="11">
        <v>28</v>
      </c>
      <c r="C62" s="11">
        <v>3</v>
      </c>
      <c r="D62" s="4">
        <v>20</v>
      </c>
      <c r="E62" s="4">
        <v>0.6</v>
      </c>
      <c r="F62" s="4">
        <v>0</v>
      </c>
      <c r="G62" s="4">
        <v>0</v>
      </c>
      <c r="H62" s="4">
        <v>0</v>
      </c>
      <c r="I62" s="4">
        <v>1</v>
      </c>
      <c r="J62" s="4">
        <v>0</v>
      </c>
      <c r="K62" s="1">
        <v>10.179</v>
      </c>
      <c r="L62" s="10">
        <f t="shared" si="0"/>
        <v>2.2227770568247567</v>
      </c>
      <c r="M62" s="27">
        <f t="shared" si="3"/>
        <v>10.073599553028963</v>
      </c>
      <c r="N62" s="1">
        <f t="shared" si="2"/>
        <v>0.10540044697103745</v>
      </c>
    </row>
    <row r="63" spans="2:14" x14ac:dyDescent="0.3">
      <c r="B63" s="11">
        <v>29</v>
      </c>
      <c r="C63" s="11"/>
      <c r="D63" s="4"/>
      <c r="E63" s="4">
        <v>0.6</v>
      </c>
      <c r="F63" s="4">
        <v>0</v>
      </c>
      <c r="G63" s="4">
        <v>0</v>
      </c>
      <c r="H63" s="4">
        <v>0</v>
      </c>
      <c r="I63" s="4">
        <v>1</v>
      </c>
      <c r="J63" s="4">
        <v>0</v>
      </c>
      <c r="K63" s="1">
        <v>8.64</v>
      </c>
      <c r="L63" s="10">
        <f t="shared" si="0"/>
        <v>2.2227770568247567</v>
      </c>
      <c r="M63" s="27">
        <f t="shared" si="3"/>
        <v>10.073599553028963</v>
      </c>
      <c r="N63" s="1">
        <f t="shared" si="2"/>
        <v>-1.4335995530289622</v>
      </c>
    </row>
    <row r="64" spans="2:14" x14ac:dyDescent="0.3">
      <c r="B64" s="11">
        <v>30</v>
      </c>
      <c r="C64" s="11"/>
      <c r="D64" s="4"/>
      <c r="E64" s="4">
        <v>0.6</v>
      </c>
      <c r="F64" s="4">
        <v>0</v>
      </c>
      <c r="G64" s="4">
        <v>0</v>
      </c>
      <c r="H64" s="4">
        <v>0</v>
      </c>
      <c r="I64" s="4">
        <v>1</v>
      </c>
      <c r="J64" s="4">
        <v>0</v>
      </c>
      <c r="K64" s="1">
        <v>10.840999999999999</v>
      </c>
      <c r="L64" s="10">
        <f t="shared" si="0"/>
        <v>2.2227770568247567</v>
      </c>
      <c r="M64" s="27">
        <f t="shared" si="3"/>
        <v>10.073599553028963</v>
      </c>
      <c r="N64" s="1">
        <f t="shared" si="2"/>
        <v>0.76740044697103649</v>
      </c>
    </row>
    <row r="65" spans="2:14" x14ac:dyDescent="0.3">
      <c r="B65" s="11">
        <v>31</v>
      </c>
      <c r="C65" s="11"/>
      <c r="D65" s="4"/>
      <c r="E65" s="4">
        <v>0.8</v>
      </c>
      <c r="F65" s="4">
        <v>0</v>
      </c>
      <c r="G65" s="4">
        <v>0</v>
      </c>
      <c r="H65" s="4">
        <v>0</v>
      </c>
      <c r="I65" s="4">
        <v>1</v>
      </c>
      <c r="J65" s="4">
        <v>0</v>
      </c>
      <c r="K65" s="1">
        <v>12.718</v>
      </c>
      <c r="L65" s="10">
        <f t="shared" si="0"/>
        <v>2.2227770568247567</v>
      </c>
      <c r="M65" s="27">
        <f t="shared" si="3"/>
        <v>12.54278220032986</v>
      </c>
      <c r="N65" s="1">
        <f t="shared" si="2"/>
        <v>0.17521779967013984</v>
      </c>
    </row>
    <row r="66" spans="2:14" x14ac:dyDescent="0.3">
      <c r="B66" s="11">
        <v>32</v>
      </c>
      <c r="C66" s="11"/>
      <c r="D66" s="4"/>
      <c r="E66" s="4">
        <v>0.8</v>
      </c>
      <c r="F66" s="4">
        <v>0</v>
      </c>
      <c r="G66" s="4">
        <v>0</v>
      </c>
      <c r="H66" s="4">
        <v>0</v>
      </c>
      <c r="I66" s="4">
        <v>1</v>
      </c>
      <c r="J66" s="4">
        <v>0</v>
      </c>
      <c r="K66" s="1">
        <v>10.653</v>
      </c>
      <c r="L66" s="10">
        <f t="shared" si="0"/>
        <v>2.2227770568247567</v>
      </c>
      <c r="M66" s="27">
        <f t="shared" si="3"/>
        <v>12.54278220032986</v>
      </c>
      <c r="N66" s="1">
        <f t="shared" si="2"/>
        <v>-1.8897822003298597</v>
      </c>
    </row>
    <row r="67" spans="2:14" x14ac:dyDescent="0.3">
      <c r="B67" s="11">
        <v>33</v>
      </c>
      <c r="C67" s="11"/>
      <c r="D67" s="4"/>
      <c r="E67" s="4">
        <v>0.8</v>
      </c>
      <c r="F67" s="4">
        <v>0</v>
      </c>
      <c r="G67" s="4">
        <v>0</v>
      </c>
      <c r="H67" s="4">
        <v>0</v>
      </c>
      <c r="I67" s="4">
        <v>1</v>
      </c>
      <c r="J67" s="4">
        <v>0</v>
      </c>
      <c r="K67" s="1">
        <v>14.871</v>
      </c>
      <c r="L67" s="10">
        <f t="shared" si="0"/>
        <v>2.2227770568247567</v>
      </c>
      <c r="M67" s="27">
        <f t="shared" si="3"/>
        <v>12.54278220032986</v>
      </c>
      <c r="N67" s="1">
        <f t="shared" si="2"/>
        <v>2.3282177996701403</v>
      </c>
    </row>
    <row r="68" spans="2:14" x14ac:dyDescent="0.3">
      <c r="B68" s="11">
        <v>34</v>
      </c>
      <c r="C68" s="11"/>
      <c r="D68" s="4"/>
      <c r="E68" s="4">
        <v>1.2</v>
      </c>
      <c r="F68" s="4">
        <v>0</v>
      </c>
      <c r="G68" s="4">
        <v>0</v>
      </c>
      <c r="H68" s="4">
        <v>0</v>
      </c>
      <c r="I68" s="4">
        <v>1</v>
      </c>
      <c r="J68" s="4">
        <v>0</v>
      </c>
      <c r="K68" s="2">
        <v>16.559000000000001</v>
      </c>
      <c r="L68" s="10">
        <f t="shared" si="0"/>
        <v>2.2227770568247567</v>
      </c>
      <c r="M68" s="27">
        <f t="shared" si="3"/>
        <v>16.615470552621598</v>
      </c>
      <c r="N68" s="1">
        <f t="shared" si="2"/>
        <v>-5.6470552621597392E-2</v>
      </c>
    </row>
    <row r="69" spans="2:14" x14ac:dyDescent="0.3">
      <c r="B69" s="11">
        <v>35</v>
      </c>
      <c r="C69" s="11"/>
      <c r="D69" s="4"/>
      <c r="E69" s="4">
        <v>1.2</v>
      </c>
      <c r="F69" s="4">
        <v>0</v>
      </c>
      <c r="G69" s="4">
        <v>0</v>
      </c>
      <c r="H69" s="4">
        <v>0</v>
      </c>
      <c r="I69" s="4">
        <v>1</v>
      </c>
      <c r="J69" s="4">
        <v>0</v>
      </c>
      <c r="K69" s="2">
        <v>15.03</v>
      </c>
      <c r="L69" s="10">
        <f t="shared" si="0"/>
        <v>2.2227770568247567</v>
      </c>
      <c r="M69" s="27">
        <f t="shared" si="3"/>
        <v>16.615470552621598</v>
      </c>
      <c r="N69" s="1">
        <f t="shared" si="2"/>
        <v>-1.5854705526215991</v>
      </c>
    </row>
    <row r="70" spans="2:14" x14ac:dyDescent="0.3">
      <c r="B70" s="18">
        <v>36</v>
      </c>
      <c r="C70" s="18"/>
      <c r="D70" s="5"/>
      <c r="E70" s="5">
        <v>1.2</v>
      </c>
      <c r="F70" s="5">
        <v>0</v>
      </c>
      <c r="G70" s="5">
        <v>0</v>
      </c>
      <c r="H70" s="5">
        <v>0</v>
      </c>
      <c r="I70" s="5">
        <v>1</v>
      </c>
      <c r="J70" s="5">
        <v>0</v>
      </c>
      <c r="K70" s="3">
        <v>18.145</v>
      </c>
      <c r="L70" s="15">
        <f t="shared" si="0"/>
        <v>2.2227770568247567</v>
      </c>
      <c r="M70" s="34">
        <f t="shared" si="3"/>
        <v>16.615470552621598</v>
      </c>
      <c r="N70" s="60">
        <f t="shared" si="2"/>
        <v>1.5295294473784011</v>
      </c>
    </row>
    <row r="71" spans="2:14" x14ac:dyDescent="0.3">
      <c r="B71" s="11">
        <v>37</v>
      </c>
      <c r="C71" s="11">
        <v>4</v>
      </c>
      <c r="D71" s="4">
        <v>28</v>
      </c>
      <c r="E71" s="4">
        <v>0.6</v>
      </c>
      <c r="F71" s="4">
        <v>0</v>
      </c>
      <c r="G71" s="4">
        <v>0</v>
      </c>
      <c r="H71" s="4">
        <v>0</v>
      </c>
      <c r="I71" s="4">
        <v>0</v>
      </c>
      <c r="J71" s="4">
        <v>1</v>
      </c>
      <c r="K71" s="1">
        <v>7.6349999999999998</v>
      </c>
      <c r="L71" s="10">
        <f t="shared" si="0"/>
        <v>3.1212367615343912</v>
      </c>
      <c r="M71" s="27">
        <f t="shared" si="3"/>
        <v>7.6414180338811217</v>
      </c>
      <c r="N71" s="1">
        <f t="shared" si="2"/>
        <v>-6.4180338811219428E-3</v>
      </c>
    </row>
    <row r="72" spans="2:14" x14ac:dyDescent="0.3">
      <c r="B72" s="11">
        <v>38</v>
      </c>
      <c r="C72" s="11"/>
      <c r="D72" s="4"/>
      <c r="E72" s="4">
        <v>0.6</v>
      </c>
      <c r="F72" s="4">
        <v>0</v>
      </c>
      <c r="G72" s="4">
        <v>0</v>
      </c>
      <c r="H72" s="4">
        <v>0</v>
      </c>
      <c r="I72" s="4">
        <v>0</v>
      </c>
      <c r="J72" s="4">
        <v>1</v>
      </c>
      <c r="K72" s="1">
        <v>6.415</v>
      </c>
      <c r="L72" s="10">
        <f t="shared" si="0"/>
        <v>3.1212367615343912</v>
      </c>
      <c r="M72" s="27">
        <f t="shared" si="3"/>
        <v>7.6414180338811217</v>
      </c>
      <c r="N72" s="1">
        <f t="shared" si="2"/>
        <v>-1.2264180338811217</v>
      </c>
    </row>
    <row r="73" spans="2:14" x14ac:dyDescent="0.3">
      <c r="B73" s="11">
        <v>39</v>
      </c>
      <c r="C73" s="11"/>
      <c r="D73" s="4"/>
      <c r="E73" s="4">
        <v>0.6</v>
      </c>
      <c r="F73" s="4">
        <v>0</v>
      </c>
      <c r="G73" s="4">
        <v>0</v>
      </c>
      <c r="H73" s="4">
        <v>0</v>
      </c>
      <c r="I73" s="4">
        <v>0</v>
      </c>
      <c r="J73" s="4">
        <v>1</v>
      </c>
      <c r="K73" s="1">
        <v>8.0440000000000005</v>
      </c>
      <c r="L73" s="10">
        <f t="shared" si="0"/>
        <v>3.1212367615343912</v>
      </c>
      <c r="M73" s="27">
        <f t="shared" si="3"/>
        <v>7.6414180338811217</v>
      </c>
      <c r="N73" s="1">
        <f t="shared" si="2"/>
        <v>0.40258196611887875</v>
      </c>
    </row>
    <row r="74" spans="2:14" x14ac:dyDescent="0.3">
      <c r="B74" s="11">
        <v>40</v>
      </c>
      <c r="C74" s="11"/>
      <c r="D74" s="4"/>
      <c r="E74" s="4">
        <v>0.8</v>
      </c>
      <c r="F74" s="4">
        <v>0</v>
      </c>
      <c r="G74" s="4">
        <v>0</v>
      </c>
      <c r="H74" s="4">
        <v>0</v>
      </c>
      <c r="I74" s="4">
        <v>0</v>
      </c>
      <c r="J74" s="4">
        <v>1</v>
      </c>
      <c r="K74" s="1">
        <v>9.9789999999999992</v>
      </c>
      <c r="L74" s="10">
        <f t="shared" si="0"/>
        <v>3.1212367615343912</v>
      </c>
      <c r="M74" s="27">
        <f t="shared" si="3"/>
        <v>9.6688969755223777</v>
      </c>
      <c r="N74" s="1">
        <f t="shared" si="2"/>
        <v>0.3101030244776215</v>
      </c>
    </row>
    <row r="75" spans="2:14" x14ac:dyDescent="0.3">
      <c r="B75" s="11">
        <v>41</v>
      </c>
      <c r="C75" s="11"/>
      <c r="D75" s="4"/>
      <c r="E75" s="4">
        <v>0.8</v>
      </c>
      <c r="F75" s="4">
        <v>0</v>
      </c>
      <c r="G75" s="4">
        <v>0</v>
      </c>
      <c r="H75" s="4">
        <v>0</v>
      </c>
      <c r="I75" s="4">
        <v>0</v>
      </c>
      <c r="J75" s="4">
        <v>1</v>
      </c>
      <c r="K75" s="1">
        <v>8.07</v>
      </c>
      <c r="L75" s="10">
        <f t="shared" si="0"/>
        <v>3.1212367615343912</v>
      </c>
      <c r="M75" s="27">
        <f t="shared" si="3"/>
        <v>9.6688969755223777</v>
      </c>
      <c r="N75" s="1">
        <f t="shared" si="2"/>
        <v>-1.5988969755223774</v>
      </c>
    </row>
    <row r="76" spans="2:14" x14ac:dyDescent="0.3">
      <c r="B76" s="11">
        <v>42</v>
      </c>
      <c r="C76" s="11"/>
      <c r="D76" s="4"/>
      <c r="E76" s="4">
        <v>0.8</v>
      </c>
      <c r="F76" s="4">
        <v>0</v>
      </c>
      <c r="G76" s="4">
        <v>0</v>
      </c>
      <c r="H76" s="4">
        <v>0</v>
      </c>
      <c r="I76" s="4">
        <v>0</v>
      </c>
      <c r="J76" s="4">
        <v>1</v>
      </c>
      <c r="K76" s="1">
        <v>11.364000000000001</v>
      </c>
      <c r="L76" s="10">
        <f t="shared" si="0"/>
        <v>3.1212367615343912</v>
      </c>
      <c r="M76" s="27">
        <f t="shared" si="3"/>
        <v>9.6688969755223777</v>
      </c>
      <c r="N76" s="1">
        <f t="shared" si="2"/>
        <v>1.6951030244776231</v>
      </c>
    </row>
    <row r="77" spans="2:14" x14ac:dyDescent="0.3">
      <c r="B77" s="11">
        <v>43</v>
      </c>
      <c r="C77" s="11"/>
      <c r="D77" s="4"/>
      <c r="E77" s="4">
        <v>1.2</v>
      </c>
      <c r="F77" s="4">
        <v>0</v>
      </c>
      <c r="G77" s="4">
        <v>0</v>
      </c>
      <c r="H77" s="4">
        <v>0</v>
      </c>
      <c r="I77" s="4">
        <v>0</v>
      </c>
      <c r="J77" s="4">
        <v>1</v>
      </c>
      <c r="K77" s="2">
        <v>13.461</v>
      </c>
      <c r="L77" s="10">
        <f t="shared" si="0"/>
        <v>3.1212367615343912</v>
      </c>
      <c r="M77" s="27">
        <f t="shared" si="3"/>
        <v>13.160827451552715</v>
      </c>
      <c r="N77" s="1">
        <f t="shared" si="2"/>
        <v>0.30017254844728569</v>
      </c>
    </row>
    <row r="78" spans="2:14" x14ac:dyDescent="0.3">
      <c r="B78" s="11">
        <v>44</v>
      </c>
      <c r="C78" s="11"/>
      <c r="D78" s="4"/>
      <c r="E78" s="4">
        <v>1.2</v>
      </c>
      <c r="F78" s="4">
        <v>0</v>
      </c>
      <c r="G78" s="4">
        <v>0</v>
      </c>
      <c r="H78" s="4">
        <v>0</v>
      </c>
      <c r="I78" s="4">
        <v>0</v>
      </c>
      <c r="J78" s="4">
        <v>1</v>
      </c>
      <c r="K78" s="2">
        <v>12.231999999999999</v>
      </c>
      <c r="L78" s="10">
        <f t="shared" si="0"/>
        <v>3.1212367615343912</v>
      </c>
      <c r="M78" s="27">
        <f t="shared" si="3"/>
        <v>13.160827451552715</v>
      </c>
      <c r="N78" s="1">
        <f t="shared" si="2"/>
        <v>-0.92882745155271529</v>
      </c>
    </row>
    <row r="79" spans="2:14" x14ac:dyDescent="0.3">
      <c r="B79" s="18">
        <v>45</v>
      </c>
      <c r="C79" s="18"/>
      <c r="D79" s="5"/>
      <c r="E79" s="5">
        <v>1.2</v>
      </c>
      <c r="F79" s="5">
        <v>0</v>
      </c>
      <c r="G79" s="5">
        <v>0</v>
      </c>
      <c r="H79" s="5">
        <v>0</v>
      </c>
      <c r="I79" s="5">
        <v>0</v>
      </c>
      <c r="J79" s="5">
        <v>1</v>
      </c>
      <c r="K79" s="3">
        <v>14.02</v>
      </c>
      <c r="L79" s="15">
        <f t="shared" ref="L79" si="4">MMULT(F79:J79,$N$6:$N$10)</f>
        <v>3.1212367615343912</v>
      </c>
      <c r="M79" s="34">
        <f t="shared" si="3"/>
        <v>13.160827451552715</v>
      </c>
      <c r="N79" s="60">
        <f t="shared" si="2"/>
        <v>0.85917254844728497</v>
      </c>
    </row>
  </sheetData>
  <mergeCells count="1">
    <mergeCell ref="F12:J12"/>
  </mergeCells>
  <phoneticPr fontId="3"/>
  <pageMargins left="0.7" right="0.7" top="0.75" bottom="0.75" header="0.3" footer="0.3"/>
  <ignoredErrors>
    <ignoredError sqref="L14:L24 L26:L27 L29:L30 L35:L79 R12" formulaRange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7B15B-6CBC-4DE7-91BC-4E6D46075766}">
  <dimension ref="B3:Y57"/>
  <sheetViews>
    <sheetView zoomScaleNormal="100" workbookViewId="0"/>
  </sheetViews>
  <sheetFormatPr defaultRowHeight="13" customHeight="1" x14ac:dyDescent="0.2"/>
  <cols>
    <col min="1" max="1" width="8.7265625" style="6"/>
    <col min="2" max="2" width="4.7265625" style="6" customWidth="1"/>
    <col min="3" max="3" width="5.36328125" style="6" customWidth="1"/>
    <col min="4" max="4" width="5.54296875" style="6" customWidth="1"/>
    <col min="5" max="6" width="7.54296875" style="6" customWidth="1"/>
    <col min="7" max="8" width="8.7265625" style="6"/>
    <col min="9" max="13" width="8.36328125" style="6" customWidth="1"/>
    <col min="14" max="14" width="8.36328125" style="11" customWidth="1"/>
    <col min="15" max="19" width="8.36328125" style="6" customWidth="1"/>
    <col min="20" max="20" width="12.54296875" style="6" customWidth="1"/>
    <col min="21" max="21" width="8.7265625" style="6"/>
    <col min="22" max="22" width="11.7265625" style="6" customWidth="1"/>
    <col min="23" max="24" width="8.7265625" style="6"/>
    <col min="25" max="25" width="10.90625" style="6" customWidth="1"/>
    <col min="26" max="16384" width="8.7265625" style="6"/>
  </cols>
  <sheetData>
    <row r="3" spans="2:25" ht="13" customHeight="1" thickBot="1" x14ac:dyDescent="0.25"/>
    <row r="4" spans="2:25" ht="13" customHeight="1" thickBot="1" x14ac:dyDescent="0.25">
      <c r="F4" s="11" t="s">
        <v>9</v>
      </c>
      <c r="G4" s="37">
        <v>47.392542829883801</v>
      </c>
    </row>
    <row r="5" spans="2:25" ht="13" customHeight="1" thickBot="1" x14ac:dyDescent="0.35">
      <c r="F5" s="11" t="s">
        <v>24</v>
      </c>
      <c r="G5" s="38">
        <v>0.78461634033192407</v>
      </c>
      <c r="I5" s="73" t="s">
        <v>116</v>
      </c>
      <c r="T5" s="43" t="s">
        <v>42</v>
      </c>
      <c r="U5" s="46" t="s">
        <v>41</v>
      </c>
      <c r="V5" s="46" t="s">
        <v>43</v>
      </c>
      <c r="W5" s="46" t="s">
        <v>44</v>
      </c>
      <c r="X5" s="46" t="s">
        <v>45</v>
      </c>
      <c r="Y5" s="46" t="s">
        <v>51</v>
      </c>
    </row>
    <row r="6" spans="2:25" ht="13" customHeight="1" thickBot="1" x14ac:dyDescent="0.25">
      <c r="F6" s="11" t="s">
        <v>25</v>
      </c>
      <c r="G6" s="38">
        <v>1.2595637590468849</v>
      </c>
      <c r="P6" s="6" t="s">
        <v>13</v>
      </c>
      <c r="Q6" s="6" t="s">
        <v>12</v>
      </c>
      <c r="T6" s="45" t="s">
        <v>46</v>
      </c>
      <c r="U6" s="41">
        <v>6</v>
      </c>
      <c r="V6" s="41">
        <v>13638.1</v>
      </c>
      <c r="W6" s="41">
        <v>2273</v>
      </c>
      <c r="X6" s="41">
        <v>546.84</v>
      </c>
      <c r="Y6" s="41" t="s">
        <v>47</v>
      </c>
    </row>
    <row r="7" spans="2:25" ht="13" customHeight="1" thickBot="1" x14ac:dyDescent="0.25">
      <c r="F7" s="11" t="s">
        <v>26</v>
      </c>
      <c r="G7" s="38">
        <v>1.7070838909308772</v>
      </c>
      <c r="I7" s="16" t="s">
        <v>19</v>
      </c>
      <c r="J7" s="16" t="s">
        <v>29</v>
      </c>
      <c r="K7" s="17"/>
      <c r="L7" s="17"/>
      <c r="P7" s="6" t="s">
        <v>1</v>
      </c>
      <c r="Q7" s="6" t="s">
        <v>0</v>
      </c>
      <c r="T7" s="45" t="s">
        <v>48</v>
      </c>
      <c r="U7" s="41">
        <v>39</v>
      </c>
      <c r="V7" s="41">
        <v>162.1</v>
      </c>
      <c r="W7" s="41">
        <v>4.1566000000000001</v>
      </c>
      <c r="X7" s="41"/>
      <c r="Y7" s="41"/>
    </row>
    <row r="8" spans="2:25" ht="13" customHeight="1" thickBot="1" x14ac:dyDescent="0.35">
      <c r="F8" s="11" t="s">
        <v>27</v>
      </c>
      <c r="G8" s="38">
        <v>2.2227770568247567</v>
      </c>
      <c r="I8" s="9" t="s">
        <v>18</v>
      </c>
      <c r="J8" s="18" t="s">
        <v>129</v>
      </c>
      <c r="K8" s="18" t="s">
        <v>130</v>
      </c>
      <c r="L8" s="18" t="s">
        <v>131</v>
      </c>
      <c r="N8" s="11" t="s">
        <v>2</v>
      </c>
      <c r="O8" s="71" t="s">
        <v>10</v>
      </c>
      <c r="P8" s="71" t="s">
        <v>30</v>
      </c>
      <c r="Q8" s="71" t="s">
        <v>7</v>
      </c>
      <c r="T8" s="45" t="s">
        <v>49</v>
      </c>
      <c r="U8" s="41">
        <v>45</v>
      </c>
      <c r="V8" s="41">
        <v>13800.2</v>
      </c>
      <c r="W8" s="41"/>
      <c r="X8" s="41"/>
      <c r="Y8" s="41"/>
    </row>
    <row r="9" spans="2:25" ht="13" customHeight="1" thickBot="1" x14ac:dyDescent="0.25">
      <c r="F9" s="11" t="s">
        <v>28</v>
      </c>
      <c r="G9" s="39">
        <v>3.1212367615343912</v>
      </c>
      <c r="I9" s="6">
        <v>0.01</v>
      </c>
      <c r="J9" s="12">
        <f t="shared" ref="J9:J19" si="0">G$4*I9/(I9+$G$5)</f>
        <v>0.59642044121679116</v>
      </c>
      <c r="K9" s="12">
        <f t="shared" ref="K9:K19" si="1">G$4*I9/(I9+$G$7)</f>
        <v>0.27600598363421275</v>
      </c>
      <c r="L9" s="12">
        <f t="shared" ref="L9:L19" si="2">G$4*I9/(I9+$G$9)</f>
        <v>0.15135407009804067</v>
      </c>
      <c r="N9" s="11">
        <v>0</v>
      </c>
      <c r="O9" s="10">
        <v>47.396500000000003</v>
      </c>
      <c r="P9" s="7">
        <f>O9/2</f>
        <v>23.698250000000002</v>
      </c>
      <c r="Q9" s="10">
        <v>0.78480000000000005</v>
      </c>
      <c r="T9"/>
      <c r="U9"/>
      <c r="V9"/>
      <c r="W9"/>
      <c r="X9"/>
      <c r="Y9"/>
    </row>
    <row r="10" spans="2:25" ht="13" customHeight="1" thickBot="1" x14ac:dyDescent="0.35">
      <c r="E10" s="11"/>
      <c r="G10" s="37">
        <f>SUMSQ(G13:G57)</f>
        <v>162.10888822091763</v>
      </c>
      <c r="I10" s="6">
        <v>0.03</v>
      </c>
      <c r="J10" s="12">
        <f t="shared" si="0"/>
        <v>1.7453323908494105</v>
      </c>
      <c r="K10" s="12">
        <f t="shared" si="1"/>
        <v>0.81848452588815701</v>
      </c>
      <c r="L10" s="12">
        <f t="shared" si="2"/>
        <v>0.45118040708697082</v>
      </c>
      <c r="N10" s="11">
        <v>14</v>
      </c>
      <c r="O10" s="10">
        <v>47.396500000000003</v>
      </c>
      <c r="P10" s="7">
        <f>O10/2</f>
        <v>23.698250000000002</v>
      </c>
      <c r="Q10" s="10">
        <v>1.7073</v>
      </c>
      <c r="T10" s="43" t="s">
        <v>33</v>
      </c>
      <c r="U10" s="44" t="s">
        <v>11</v>
      </c>
      <c r="V10" s="44" t="s">
        <v>34</v>
      </c>
      <c r="W10" s="94" t="s">
        <v>50</v>
      </c>
      <c r="X10" s="95"/>
      <c r="Y10"/>
    </row>
    <row r="11" spans="2:25" ht="13" customHeight="1" thickBot="1" x14ac:dyDescent="0.35">
      <c r="B11" s="17"/>
      <c r="C11" s="8" t="s">
        <v>4</v>
      </c>
      <c r="D11" s="8" t="s">
        <v>5</v>
      </c>
      <c r="E11" s="8" t="s">
        <v>6</v>
      </c>
      <c r="F11" s="17"/>
      <c r="G11" s="17"/>
      <c r="I11" s="6">
        <v>0.1</v>
      </c>
      <c r="J11" s="12">
        <f t="shared" si="0"/>
        <v>5.357412097102034</v>
      </c>
      <c r="K11" s="12">
        <f t="shared" si="1"/>
        <v>2.6225978255758027</v>
      </c>
      <c r="L11" s="12">
        <f t="shared" si="2"/>
        <v>1.4712530105147883</v>
      </c>
      <c r="N11" s="11">
        <v>28</v>
      </c>
      <c r="O11" s="10">
        <v>47.396500000000003</v>
      </c>
      <c r="P11" s="7">
        <f>O11/2</f>
        <v>23.698250000000002</v>
      </c>
      <c r="Q11" s="15">
        <v>3.1215999999999999</v>
      </c>
      <c r="T11" s="45" t="s">
        <v>35</v>
      </c>
      <c r="U11" s="42">
        <v>47.396500000000003</v>
      </c>
      <c r="V11" s="41">
        <v>6.8555000000000001</v>
      </c>
      <c r="W11" s="41">
        <v>33.53</v>
      </c>
      <c r="X11" s="41">
        <v>61.263100000000001</v>
      </c>
      <c r="Y11"/>
    </row>
    <row r="12" spans="2:25" ht="13" customHeight="1" thickBot="1" x14ac:dyDescent="0.35">
      <c r="B12" s="18" t="s">
        <v>8</v>
      </c>
      <c r="C12" s="9" t="s">
        <v>2</v>
      </c>
      <c r="D12" s="9" t="s">
        <v>0</v>
      </c>
      <c r="E12" s="9" t="s">
        <v>1</v>
      </c>
      <c r="F12" s="9" t="s">
        <v>3</v>
      </c>
      <c r="G12" s="9" t="s">
        <v>14</v>
      </c>
      <c r="I12" s="6">
        <v>0.3</v>
      </c>
      <c r="J12" s="12">
        <f t="shared" si="0"/>
        <v>13.108564125646579</v>
      </c>
      <c r="K12" s="12">
        <f t="shared" si="1"/>
        <v>7.0837910229905736</v>
      </c>
      <c r="L12" s="12">
        <f t="shared" si="2"/>
        <v>4.1557377755372338</v>
      </c>
      <c r="T12" s="45" t="s">
        <v>36</v>
      </c>
      <c r="U12" s="42">
        <v>0.78480000000000005</v>
      </c>
      <c r="V12" s="41">
        <v>0.24229999999999999</v>
      </c>
      <c r="W12" s="42">
        <v>0.29470000000000002</v>
      </c>
      <c r="X12" s="41">
        <v>1.2748999999999999</v>
      </c>
      <c r="Y12"/>
    </row>
    <row r="13" spans="2:25" ht="13" customHeight="1" thickBot="1" x14ac:dyDescent="0.35">
      <c r="B13" s="11">
        <v>1</v>
      </c>
      <c r="C13" s="4">
        <v>0</v>
      </c>
      <c r="D13" s="4">
        <v>0.6</v>
      </c>
      <c r="E13" s="1">
        <v>19.488</v>
      </c>
      <c r="F13" s="27">
        <f t="shared" ref="F13:F21" si="3">$G$4*D13/(D13+$G$5)</f>
        <v>20.536754384332657</v>
      </c>
      <c r="G13" s="1">
        <f>E13-F13</f>
        <v>-1.048754384332657</v>
      </c>
      <c r="I13" s="6">
        <v>0.6</v>
      </c>
      <c r="J13" s="12">
        <f t="shared" si="0"/>
        <v>20.536754384332657</v>
      </c>
      <c r="K13" s="12">
        <f t="shared" si="1"/>
        <v>12.325310670197142</v>
      </c>
      <c r="L13" s="12">
        <f t="shared" si="2"/>
        <v>7.6414180338811217</v>
      </c>
      <c r="N13" s="71" t="s">
        <v>107</v>
      </c>
      <c r="O13" s="71" t="s">
        <v>10</v>
      </c>
      <c r="P13" s="71" t="s">
        <v>30</v>
      </c>
      <c r="T13" s="45" t="s">
        <v>37</v>
      </c>
      <c r="U13" s="42">
        <v>1.2597</v>
      </c>
      <c r="V13" s="41">
        <v>0.3206</v>
      </c>
      <c r="W13" s="42">
        <v>0.61129999999999995</v>
      </c>
      <c r="X13" s="41">
        <v>1.9081999999999999</v>
      </c>
      <c r="Y13"/>
    </row>
    <row r="14" spans="2:25" ht="13" customHeight="1" thickBot="1" x14ac:dyDescent="0.35">
      <c r="B14" s="11">
        <v>2</v>
      </c>
      <c r="C14" s="4">
        <v>0</v>
      </c>
      <c r="D14" s="4">
        <v>0.6</v>
      </c>
      <c r="E14" s="1">
        <v>17.91</v>
      </c>
      <c r="F14" s="27">
        <f t="shared" si="3"/>
        <v>20.536754384332657</v>
      </c>
      <c r="G14" s="1">
        <f t="shared" ref="G14:G57" si="4">E14-F14</f>
        <v>-2.6267543843326564</v>
      </c>
      <c r="I14" s="6">
        <v>1</v>
      </c>
      <c r="J14" s="12">
        <f t="shared" si="0"/>
        <v>26.55615201924531</v>
      </c>
      <c r="K14" s="12">
        <f t="shared" si="1"/>
        <v>17.506861530466669</v>
      </c>
      <c r="L14" s="12">
        <f t="shared" si="2"/>
        <v>11.499592372906752</v>
      </c>
      <c r="N14" s="11">
        <v>0</v>
      </c>
      <c r="O14" s="10">
        <v>47.396500000000003</v>
      </c>
      <c r="P14" s="6">
        <f>O14/2</f>
        <v>23.698250000000002</v>
      </c>
      <c r="T14" s="45" t="s">
        <v>38</v>
      </c>
      <c r="U14" s="42">
        <v>1.7073</v>
      </c>
      <c r="V14" s="41">
        <v>0.3952</v>
      </c>
      <c r="W14" s="42">
        <v>0.90800000000000003</v>
      </c>
      <c r="X14" s="41">
        <v>2.5066000000000002</v>
      </c>
      <c r="Y14"/>
    </row>
    <row r="15" spans="2:25" ht="13" customHeight="1" thickBot="1" x14ac:dyDescent="0.35">
      <c r="B15" s="11">
        <v>3</v>
      </c>
      <c r="C15" s="4">
        <v>0</v>
      </c>
      <c r="D15" s="4">
        <v>0.6</v>
      </c>
      <c r="E15" s="1">
        <v>23.167999999999999</v>
      </c>
      <c r="F15" s="27">
        <f t="shared" si="3"/>
        <v>20.536754384332657</v>
      </c>
      <c r="G15" s="1">
        <f t="shared" si="4"/>
        <v>2.6312456156673427</v>
      </c>
      <c r="I15" s="6">
        <v>2</v>
      </c>
      <c r="J15" s="12">
        <f t="shared" si="0"/>
        <v>34.038831233917591</v>
      </c>
      <c r="K15" s="12">
        <f t="shared" si="1"/>
        <v>25.56863789666393</v>
      </c>
      <c r="L15" s="12">
        <f t="shared" si="2"/>
        <v>18.508241284936947</v>
      </c>
      <c r="N15" s="11">
        <v>4</v>
      </c>
      <c r="O15" s="10">
        <v>47.396500000000003</v>
      </c>
      <c r="P15" s="6">
        <f>O15/2</f>
        <v>23.698250000000002</v>
      </c>
      <c r="T15" s="45" t="s">
        <v>39</v>
      </c>
      <c r="U15" s="42">
        <v>2.2229999999999999</v>
      </c>
      <c r="V15" s="41">
        <v>0.4834</v>
      </c>
      <c r="W15" s="42">
        <v>1.2452000000000001</v>
      </c>
      <c r="X15" s="41">
        <v>3.2008999999999999</v>
      </c>
      <c r="Y15"/>
    </row>
    <row r="16" spans="2:25" ht="13" customHeight="1" thickBot="1" x14ac:dyDescent="0.35">
      <c r="B16" s="11">
        <v>4</v>
      </c>
      <c r="C16" s="4">
        <v>0</v>
      </c>
      <c r="D16" s="4">
        <v>0.8</v>
      </c>
      <c r="E16" s="1">
        <v>22.922000000000001</v>
      </c>
      <c r="F16" s="27">
        <f t="shared" si="3"/>
        <v>23.926317871974817</v>
      </c>
      <c r="G16" s="1">
        <f t="shared" si="4"/>
        <v>-1.0043178719748163</v>
      </c>
      <c r="I16" s="6">
        <v>3</v>
      </c>
      <c r="J16" s="12">
        <f t="shared" si="0"/>
        <v>37.567250073539007</v>
      </c>
      <c r="K16" s="12">
        <f t="shared" si="1"/>
        <v>30.205033898712653</v>
      </c>
      <c r="L16" s="12">
        <f t="shared" si="2"/>
        <v>23.226944819891624</v>
      </c>
      <c r="T16" s="45" t="s">
        <v>40</v>
      </c>
      <c r="U16" s="42">
        <v>3.1215999999999999</v>
      </c>
      <c r="V16" s="41">
        <v>0.64580000000000004</v>
      </c>
      <c r="W16" s="42">
        <v>1.8153999999999999</v>
      </c>
      <c r="X16" s="41">
        <v>4.4278000000000004</v>
      </c>
      <c r="Y16"/>
    </row>
    <row r="17" spans="2:12" ht="13" customHeight="1" x14ac:dyDescent="0.3">
      <c r="B17" s="11">
        <v>5</v>
      </c>
      <c r="C17" s="4">
        <v>0</v>
      </c>
      <c r="D17" s="4">
        <v>0.8</v>
      </c>
      <c r="E17" s="1">
        <v>21.071000000000002</v>
      </c>
      <c r="F17" s="27">
        <f t="shared" si="3"/>
        <v>23.926317871974817</v>
      </c>
      <c r="G17" s="1">
        <f t="shared" si="4"/>
        <v>-2.8553178719748153</v>
      </c>
      <c r="I17" s="6">
        <v>10</v>
      </c>
      <c r="J17" s="12">
        <f t="shared" si="0"/>
        <v>43.944579328841641</v>
      </c>
      <c r="K17" s="12">
        <f t="shared" si="1"/>
        <v>40.481936638890382</v>
      </c>
      <c r="L17" s="12">
        <f t="shared" si="2"/>
        <v>36.118960194985263</v>
      </c>
    </row>
    <row r="18" spans="2:12" ht="13" customHeight="1" x14ac:dyDescent="0.3">
      <c r="B18" s="11">
        <v>6</v>
      </c>
      <c r="C18" s="4">
        <v>0</v>
      </c>
      <c r="D18" s="4">
        <v>0.8</v>
      </c>
      <c r="E18" s="1">
        <v>29.148</v>
      </c>
      <c r="F18" s="27">
        <f t="shared" si="3"/>
        <v>23.926317871974817</v>
      </c>
      <c r="G18" s="1">
        <f t="shared" si="4"/>
        <v>5.2216821280251828</v>
      </c>
      <c r="I18" s="6">
        <v>30</v>
      </c>
      <c r="J18" s="12">
        <f t="shared" si="0"/>
        <v>46.184635506852132</v>
      </c>
      <c r="K18" s="12">
        <f t="shared" si="1"/>
        <v>44.840966447349075</v>
      </c>
      <c r="L18" s="12">
        <f t="shared" si="2"/>
        <v>42.92642497419375</v>
      </c>
    </row>
    <row r="19" spans="2:12" ht="13" customHeight="1" x14ac:dyDescent="0.3">
      <c r="B19" s="11">
        <v>7</v>
      </c>
      <c r="C19" s="4">
        <v>0</v>
      </c>
      <c r="D19" s="4">
        <v>1.2</v>
      </c>
      <c r="E19" s="2">
        <v>27.364000000000001</v>
      </c>
      <c r="F19" s="27">
        <f t="shared" si="3"/>
        <v>28.655942330067166</v>
      </c>
      <c r="G19" s="1">
        <f t="shared" si="4"/>
        <v>-1.2919423300671653</v>
      </c>
      <c r="I19" s="6">
        <v>100</v>
      </c>
      <c r="J19" s="12">
        <f t="shared" si="0"/>
        <v>47.023588074044476</v>
      </c>
      <c r="K19" s="12">
        <f t="shared" si="1"/>
        <v>46.597091389137503</v>
      </c>
      <c r="L19" s="12">
        <f t="shared" si="2"/>
        <v>45.958082271140739</v>
      </c>
    </row>
    <row r="20" spans="2:12" ht="13" customHeight="1" x14ac:dyDescent="0.3">
      <c r="B20" s="11">
        <v>8</v>
      </c>
      <c r="C20" s="4">
        <v>0</v>
      </c>
      <c r="D20" s="4">
        <v>1.2</v>
      </c>
      <c r="E20" s="2">
        <v>26.094000000000001</v>
      </c>
      <c r="F20" s="27">
        <f t="shared" si="3"/>
        <v>28.655942330067166</v>
      </c>
      <c r="G20" s="1">
        <f t="shared" si="4"/>
        <v>-2.5619423300671649</v>
      </c>
      <c r="I20" s="6">
        <v>1000</v>
      </c>
      <c r="J20" s="12">
        <f>G$4*I20/(I20+$G$5)</f>
        <v>47.355387019425621</v>
      </c>
      <c r="K20" s="12">
        <f>G$4*I20/(I20+$G$7)</f>
        <v>47.311777656395265</v>
      </c>
      <c r="L20" s="12">
        <f>G$4*I20/(I20+$G$9)</f>
        <v>47.245079750165957</v>
      </c>
    </row>
    <row r="21" spans="2:12" ht="13" customHeight="1" x14ac:dyDescent="0.3">
      <c r="B21" s="11">
        <v>9</v>
      </c>
      <c r="C21" s="5">
        <v>0</v>
      </c>
      <c r="D21" s="5">
        <v>1.2</v>
      </c>
      <c r="E21" s="3">
        <v>32.158000000000001</v>
      </c>
      <c r="F21" s="34">
        <f t="shared" si="3"/>
        <v>28.655942330067166</v>
      </c>
      <c r="G21" s="1">
        <f t="shared" si="4"/>
        <v>3.5020576699328352</v>
      </c>
      <c r="I21" s="14">
        <v>10000</v>
      </c>
      <c r="J21" s="86">
        <f>G$4*I21/(I21+$G$5)</f>
        <v>47.388824625268789</v>
      </c>
      <c r="K21" s="86">
        <f>G$4*I21/(I21+$G$7)</f>
        <v>47.384453906089441</v>
      </c>
      <c r="L21" s="86">
        <f>G$4*I21/(I21+$G$9)</f>
        <v>47.37775511079073</v>
      </c>
    </row>
    <row r="22" spans="2:12" ht="13" customHeight="1" x14ac:dyDescent="0.3">
      <c r="B22" s="11">
        <v>10</v>
      </c>
      <c r="C22" s="4">
        <v>8</v>
      </c>
      <c r="D22" s="4">
        <v>0.6</v>
      </c>
      <c r="E22" s="1">
        <v>15.039</v>
      </c>
      <c r="F22" s="35">
        <f t="shared" ref="F22:F30" si="5">$G$4*D22/(D22+$G$6)</f>
        <v>15.29150348278719</v>
      </c>
      <c r="G22" s="1">
        <f t="shared" si="4"/>
        <v>-0.25250348278719059</v>
      </c>
    </row>
    <row r="23" spans="2:12" ht="13" customHeight="1" x14ac:dyDescent="0.3">
      <c r="B23" s="11">
        <v>11</v>
      </c>
      <c r="C23" s="4">
        <v>8</v>
      </c>
      <c r="D23" s="4">
        <v>0.6</v>
      </c>
      <c r="E23" s="1">
        <v>13.204000000000001</v>
      </c>
      <c r="F23" s="36">
        <f t="shared" si="5"/>
        <v>15.29150348278719</v>
      </c>
      <c r="G23" s="1">
        <f t="shared" si="4"/>
        <v>-2.0875034827871897</v>
      </c>
    </row>
    <row r="24" spans="2:12" ht="13" customHeight="1" x14ac:dyDescent="0.3">
      <c r="B24" s="11">
        <v>12</v>
      </c>
      <c r="C24" s="4">
        <v>8</v>
      </c>
      <c r="D24" s="4">
        <v>0.6</v>
      </c>
      <c r="E24" s="1">
        <v>17.061</v>
      </c>
      <c r="F24" s="36">
        <f t="shared" si="5"/>
        <v>15.29150348278719</v>
      </c>
      <c r="G24" s="1">
        <f t="shared" si="4"/>
        <v>1.7694965172128096</v>
      </c>
    </row>
    <row r="25" spans="2:12" ht="13" customHeight="1" x14ac:dyDescent="0.3">
      <c r="B25" s="11">
        <v>13</v>
      </c>
      <c r="C25" s="4">
        <v>8</v>
      </c>
      <c r="D25" s="4">
        <v>0.8</v>
      </c>
      <c r="E25" s="1">
        <v>17.896000000000001</v>
      </c>
      <c r="F25" s="36">
        <f t="shared" si="5"/>
        <v>18.408769380100534</v>
      </c>
      <c r="G25" s="1">
        <f t="shared" si="4"/>
        <v>-0.51276938010053286</v>
      </c>
    </row>
    <row r="26" spans="2:12" ht="13" customHeight="1" x14ac:dyDescent="0.3">
      <c r="B26" s="11">
        <v>14</v>
      </c>
      <c r="C26" s="4">
        <v>8</v>
      </c>
      <c r="D26" s="4">
        <v>0.8</v>
      </c>
      <c r="E26" s="1">
        <v>15.997</v>
      </c>
      <c r="F26" s="36">
        <f t="shared" si="5"/>
        <v>18.408769380100534</v>
      </c>
      <c r="G26" s="1">
        <f t="shared" si="4"/>
        <v>-2.4117693801005338</v>
      </c>
    </row>
    <row r="27" spans="2:12" ht="13" customHeight="1" x14ac:dyDescent="0.3">
      <c r="B27" s="11">
        <v>15</v>
      </c>
      <c r="C27" s="4">
        <v>8</v>
      </c>
      <c r="D27" s="4">
        <v>0.8</v>
      </c>
      <c r="E27" s="1">
        <v>22.603000000000002</v>
      </c>
      <c r="F27" s="36">
        <f t="shared" si="5"/>
        <v>18.408769380100534</v>
      </c>
      <c r="G27" s="1">
        <f t="shared" si="4"/>
        <v>4.1942306198994679</v>
      </c>
    </row>
    <row r="28" spans="2:12" ht="13" customHeight="1" x14ac:dyDescent="0.3">
      <c r="B28" s="11">
        <v>16</v>
      </c>
      <c r="C28" s="4">
        <v>8</v>
      </c>
      <c r="D28" s="4">
        <v>1.2</v>
      </c>
      <c r="E28" s="2">
        <v>22.449000000000002</v>
      </c>
      <c r="F28" s="36">
        <f t="shared" si="5"/>
        <v>23.122413959253848</v>
      </c>
      <c r="G28" s="1">
        <f t="shared" si="4"/>
        <v>-0.67341395925384617</v>
      </c>
    </row>
    <row r="29" spans="2:12" ht="13" customHeight="1" x14ac:dyDescent="0.3">
      <c r="B29" s="11">
        <v>17</v>
      </c>
      <c r="C29" s="4">
        <v>8</v>
      </c>
      <c r="D29" s="4">
        <v>1.2</v>
      </c>
      <c r="E29" s="2">
        <v>20.957000000000001</v>
      </c>
      <c r="F29" s="36">
        <f t="shared" si="5"/>
        <v>23.122413959253848</v>
      </c>
      <c r="G29" s="1">
        <f t="shared" si="4"/>
        <v>-2.1654139592538471</v>
      </c>
    </row>
    <row r="30" spans="2:12" ht="13" customHeight="1" x14ac:dyDescent="0.3">
      <c r="B30" s="11">
        <v>18</v>
      </c>
      <c r="C30" s="5">
        <v>8</v>
      </c>
      <c r="D30" s="5">
        <v>1.2</v>
      </c>
      <c r="E30" s="3">
        <v>25.253</v>
      </c>
      <c r="F30" s="34">
        <f t="shared" si="5"/>
        <v>23.122413959253848</v>
      </c>
      <c r="G30" s="1">
        <f t="shared" si="4"/>
        <v>2.1305860407461523</v>
      </c>
    </row>
    <row r="31" spans="2:12" ht="13" customHeight="1" x14ac:dyDescent="0.3">
      <c r="B31" s="11">
        <v>19</v>
      </c>
      <c r="C31" s="4">
        <v>14</v>
      </c>
      <c r="D31" s="4">
        <v>0.6</v>
      </c>
      <c r="E31" s="1">
        <v>12.337999999999999</v>
      </c>
      <c r="F31" s="35">
        <f t="shared" ref="F31:F39" si="6">$G$4*D31/(D31+$G$7)</f>
        <v>12.325310670197142</v>
      </c>
      <c r="G31" s="1">
        <f t="shared" si="4"/>
        <v>1.2689329802856975E-2</v>
      </c>
    </row>
    <row r="32" spans="2:12" ht="13" customHeight="1" x14ac:dyDescent="0.3">
      <c r="B32" s="11">
        <v>20</v>
      </c>
      <c r="C32" s="4">
        <v>14</v>
      </c>
      <c r="D32" s="4">
        <v>0.6</v>
      </c>
      <c r="E32" s="1">
        <v>10.568</v>
      </c>
      <c r="F32" s="36">
        <f t="shared" si="6"/>
        <v>12.325310670197142</v>
      </c>
      <c r="G32" s="1">
        <f t="shared" si="4"/>
        <v>-1.7573106701971426</v>
      </c>
    </row>
    <row r="33" spans="2:7" ht="13" customHeight="1" x14ac:dyDescent="0.3">
      <c r="B33" s="11">
        <v>21</v>
      </c>
      <c r="C33" s="4">
        <v>14</v>
      </c>
      <c r="D33" s="4">
        <v>0.6</v>
      </c>
      <c r="E33" s="1">
        <v>13.364000000000001</v>
      </c>
      <c r="F33" s="36">
        <f t="shared" si="6"/>
        <v>12.325310670197142</v>
      </c>
      <c r="G33" s="1">
        <f t="shared" si="4"/>
        <v>1.0386893298028586</v>
      </c>
    </row>
    <row r="34" spans="2:7" ht="13" customHeight="1" x14ac:dyDescent="0.3">
      <c r="B34" s="11">
        <v>22</v>
      </c>
      <c r="C34" s="4">
        <v>14</v>
      </c>
      <c r="D34" s="4">
        <v>0.8</v>
      </c>
      <c r="E34" s="1">
        <v>15.076000000000001</v>
      </c>
      <c r="F34" s="36">
        <f t="shared" si="6"/>
        <v>15.122762505497814</v>
      </c>
      <c r="G34" s="1">
        <f t="shared" si="4"/>
        <v>-4.6762505497813578E-2</v>
      </c>
    </row>
    <row r="35" spans="2:7" ht="13" customHeight="1" x14ac:dyDescent="0.3">
      <c r="B35" s="11">
        <v>23</v>
      </c>
      <c r="C35" s="4">
        <v>14</v>
      </c>
      <c r="D35" s="4">
        <v>0.8</v>
      </c>
      <c r="E35" s="1">
        <v>13.065</v>
      </c>
      <c r="F35" s="36">
        <f t="shared" si="6"/>
        <v>15.122762505497814</v>
      </c>
      <c r="G35" s="1">
        <f t="shared" si="4"/>
        <v>-2.0577625054978146</v>
      </c>
    </row>
    <row r="36" spans="2:7" ht="13" customHeight="1" x14ac:dyDescent="0.3">
      <c r="B36" s="11">
        <v>24</v>
      </c>
      <c r="C36" s="4">
        <v>14</v>
      </c>
      <c r="D36" s="4">
        <v>0.8</v>
      </c>
      <c r="E36" s="1">
        <v>18.218</v>
      </c>
      <c r="F36" s="36">
        <f t="shared" si="6"/>
        <v>15.122762505497814</v>
      </c>
      <c r="G36" s="1">
        <f t="shared" si="4"/>
        <v>3.0952374945021859</v>
      </c>
    </row>
    <row r="37" spans="2:7" ht="13" customHeight="1" x14ac:dyDescent="0.3">
      <c r="B37" s="11">
        <v>25</v>
      </c>
      <c r="C37" s="4">
        <v>14</v>
      </c>
      <c r="D37" s="4">
        <v>1.2</v>
      </c>
      <c r="E37" s="2">
        <v>19.199000000000002</v>
      </c>
      <c r="F37" s="36">
        <f t="shared" si="6"/>
        <v>19.562920620653259</v>
      </c>
      <c r="G37" s="1">
        <f t="shared" si="4"/>
        <v>-0.36392062065325703</v>
      </c>
    </row>
    <row r="38" spans="2:7" ht="13" customHeight="1" x14ac:dyDescent="0.3">
      <c r="B38" s="11">
        <v>26</v>
      </c>
      <c r="C38" s="4">
        <v>14</v>
      </c>
      <c r="D38" s="4">
        <v>1.2</v>
      </c>
      <c r="E38" s="2">
        <v>17.875</v>
      </c>
      <c r="F38" s="36">
        <f t="shared" si="6"/>
        <v>19.562920620653259</v>
      </c>
      <c r="G38" s="1">
        <f t="shared" si="4"/>
        <v>-1.6879206206532587</v>
      </c>
    </row>
    <row r="39" spans="2:7" ht="13" customHeight="1" x14ac:dyDescent="0.3">
      <c r="B39" s="11">
        <v>27</v>
      </c>
      <c r="C39" s="5">
        <v>14</v>
      </c>
      <c r="D39" s="5">
        <v>1.2</v>
      </c>
      <c r="E39" s="3">
        <v>21.286999999999999</v>
      </c>
      <c r="F39" s="34">
        <f t="shared" si="6"/>
        <v>19.562920620653259</v>
      </c>
      <c r="G39" s="1">
        <f t="shared" si="4"/>
        <v>1.7240793793467404</v>
      </c>
    </row>
    <row r="40" spans="2:7" ht="13" customHeight="1" x14ac:dyDescent="0.3">
      <c r="B40" s="11">
        <v>28</v>
      </c>
      <c r="C40" s="4">
        <v>20</v>
      </c>
      <c r="D40" s="4">
        <v>0.6</v>
      </c>
      <c r="E40" s="1">
        <v>10.179</v>
      </c>
      <c r="F40" s="35">
        <f t="shared" ref="F40:F48" si="7">$G$4*D40/(D40+$G$8)</f>
        <v>10.073599553028963</v>
      </c>
      <c r="G40" s="1">
        <f t="shared" si="4"/>
        <v>0.10540044697103745</v>
      </c>
    </row>
    <row r="41" spans="2:7" ht="13" customHeight="1" x14ac:dyDescent="0.3">
      <c r="B41" s="11">
        <v>29</v>
      </c>
      <c r="C41" s="4">
        <v>20</v>
      </c>
      <c r="D41" s="4">
        <v>0.6</v>
      </c>
      <c r="E41" s="1">
        <v>8.64</v>
      </c>
      <c r="F41" s="36">
        <f t="shared" si="7"/>
        <v>10.073599553028963</v>
      </c>
      <c r="G41" s="1">
        <f t="shared" si="4"/>
        <v>-1.4335995530289622</v>
      </c>
    </row>
    <row r="42" spans="2:7" ht="13" customHeight="1" x14ac:dyDescent="0.3">
      <c r="B42" s="11">
        <v>30</v>
      </c>
      <c r="C42" s="4">
        <v>20</v>
      </c>
      <c r="D42" s="4">
        <v>0.6</v>
      </c>
      <c r="E42" s="1">
        <v>10.840999999999999</v>
      </c>
      <c r="F42" s="36">
        <f t="shared" si="7"/>
        <v>10.073599553028963</v>
      </c>
      <c r="G42" s="1">
        <f t="shared" si="4"/>
        <v>0.76740044697103649</v>
      </c>
    </row>
    <row r="43" spans="2:7" ht="13" customHeight="1" x14ac:dyDescent="0.3">
      <c r="B43" s="11">
        <v>31</v>
      </c>
      <c r="C43" s="4">
        <v>20</v>
      </c>
      <c r="D43" s="4">
        <v>0.8</v>
      </c>
      <c r="E43" s="1">
        <v>12.718</v>
      </c>
      <c r="F43" s="36">
        <f t="shared" si="7"/>
        <v>12.54278220032986</v>
      </c>
      <c r="G43" s="1">
        <f t="shared" si="4"/>
        <v>0.17521779967013984</v>
      </c>
    </row>
    <row r="44" spans="2:7" ht="13" customHeight="1" x14ac:dyDescent="0.3">
      <c r="B44" s="11">
        <v>32</v>
      </c>
      <c r="C44" s="4">
        <v>20</v>
      </c>
      <c r="D44" s="4">
        <v>0.8</v>
      </c>
      <c r="E44" s="1">
        <v>10.653</v>
      </c>
      <c r="F44" s="36">
        <f t="shared" si="7"/>
        <v>12.54278220032986</v>
      </c>
      <c r="G44" s="1">
        <f t="shared" si="4"/>
        <v>-1.8897822003298597</v>
      </c>
    </row>
    <row r="45" spans="2:7" ht="13" customHeight="1" x14ac:dyDescent="0.3">
      <c r="B45" s="11">
        <v>33</v>
      </c>
      <c r="C45" s="4">
        <v>20</v>
      </c>
      <c r="D45" s="4">
        <v>0.8</v>
      </c>
      <c r="E45" s="1">
        <v>14.871</v>
      </c>
      <c r="F45" s="36">
        <f t="shared" si="7"/>
        <v>12.54278220032986</v>
      </c>
      <c r="G45" s="1">
        <f t="shared" si="4"/>
        <v>2.3282177996701403</v>
      </c>
    </row>
    <row r="46" spans="2:7" ht="13" customHeight="1" x14ac:dyDescent="0.3">
      <c r="B46" s="11">
        <v>34</v>
      </c>
      <c r="C46" s="4">
        <v>20</v>
      </c>
      <c r="D46" s="4">
        <v>1.2</v>
      </c>
      <c r="E46" s="2">
        <v>16.559000000000001</v>
      </c>
      <c r="F46" s="36">
        <f t="shared" si="7"/>
        <v>16.615470552621598</v>
      </c>
      <c r="G46" s="1">
        <f t="shared" si="4"/>
        <v>-5.6470552621597392E-2</v>
      </c>
    </row>
    <row r="47" spans="2:7" ht="13" customHeight="1" x14ac:dyDescent="0.3">
      <c r="B47" s="11">
        <v>35</v>
      </c>
      <c r="C47" s="4">
        <v>20</v>
      </c>
      <c r="D47" s="4">
        <v>1.2</v>
      </c>
      <c r="E47" s="2">
        <v>15.03</v>
      </c>
      <c r="F47" s="36">
        <f t="shared" si="7"/>
        <v>16.615470552621598</v>
      </c>
      <c r="G47" s="1">
        <f t="shared" si="4"/>
        <v>-1.5854705526215991</v>
      </c>
    </row>
    <row r="48" spans="2:7" ht="13" customHeight="1" x14ac:dyDescent="0.3">
      <c r="B48" s="11">
        <v>36</v>
      </c>
      <c r="C48" s="5">
        <v>20</v>
      </c>
      <c r="D48" s="5">
        <v>1.2</v>
      </c>
      <c r="E48" s="3">
        <v>18.145</v>
      </c>
      <c r="F48" s="36">
        <f t="shared" si="7"/>
        <v>16.615470552621598</v>
      </c>
      <c r="G48" s="1">
        <f t="shared" si="4"/>
        <v>1.5295294473784011</v>
      </c>
    </row>
    <row r="49" spans="2:7" ht="13" customHeight="1" x14ac:dyDescent="0.3">
      <c r="B49" s="11">
        <v>37</v>
      </c>
      <c r="C49" s="4">
        <v>28</v>
      </c>
      <c r="D49" s="4">
        <v>0.6</v>
      </c>
      <c r="E49" s="1">
        <v>7.6349999999999998</v>
      </c>
      <c r="F49" s="36">
        <f t="shared" ref="F49:F57" si="8">$G$4*D49/(D49+$G$9)</f>
        <v>7.6414180338811217</v>
      </c>
      <c r="G49" s="1">
        <f t="shared" si="4"/>
        <v>-6.4180338811219428E-3</v>
      </c>
    </row>
    <row r="50" spans="2:7" ht="13" customHeight="1" x14ac:dyDescent="0.3">
      <c r="B50" s="11">
        <v>38</v>
      </c>
      <c r="C50" s="4">
        <v>28</v>
      </c>
      <c r="D50" s="4">
        <v>0.6</v>
      </c>
      <c r="E50" s="1">
        <v>6.415</v>
      </c>
      <c r="F50" s="36">
        <f t="shared" si="8"/>
        <v>7.6414180338811217</v>
      </c>
      <c r="G50" s="1">
        <f t="shared" si="4"/>
        <v>-1.2264180338811217</v>
      </c>
    </row>
    <row r="51" spans="2:7" ht="13" customHeight="1" x14ac:dyDescent="0.3">
      <c r="B51" s="11">
        <v>39</v>
      </c>
      <c r="C51" s="4">
        <v>28</v>
      </c>
      <c r="D51" s="4">
        <v>0.6</v>
      </c>
      <c r="E51" s="1">
        <v>8.0440000000000005</v>
      </c>
      <c r="F51" s="36">
        <f t="shared" si="8"/>
        <v>7.6414180338811217</v>
      </c>
      <c r="G51" s="1">
        <f t="shared" si="4"/>
        <v>0.40258196611887875</v>
      </c>
    </row>
    <row r="52" spans="2:7" ht="13" customHeight="1" x14ac:dyDescent="0.3">
      <c r="B52" s="11">
        <v>40</v>
      </c>
      <c r="C52" s="4">
        <v>28</v>
      </c>
      <c r="D52" s="4">
        <v>0.8</v>
      </c>
      <c r="E52" s="1">
        <v>9.9789999999999992</v>
      </c>
      <c r="F52" s="36">
        <f t="shared" si="8"/>
        <v>9.6688969755223777</v>
      </c>
      <c r="G52" s="1">
        <f t="shared" si="4"/>
        <v>0.3101030244776215</v>
      </c>
    </row>
    <row r="53" spans="2:7" ht="13" customHeight="1" x14ac:dyDescent="0.3">
      <c r="B53" s="11">
        <v>41</v>
      </c>
      <c r="C53" s="4">
        <v>28</v>
      </c>
      <c r="D53" s="4">
        <v>0.8</v>
      </c>
      <c r="E53" s="1">
        <v>8.07</v>
      </c>
      <c r="F53" s="36">
        <f t="shared" si="8"/>
        <v>9.6688969755223777</v>
      </c>
      <c r="G53" s="1">
        <f t="shared" si="4"/>
        <v>-1.5988969755223774</v>
      </c>
    </row>
    <row r="54" spans="2:7" ht="13" customHeight="1" x14ac:dyDescent="0.3">
      <c r="B54" s="11">
        <v>42</v>
      </c>
      <c r="C54" s="4">
        <v>28</v>
      </c>
      <c r="D54" s="4">
        <v>0.8</v>
      </c>
      <c r="E54" s="1">
        <v>11.364000000000001</v>
      </c>
      <c r="F54" s="36">
        <f t="shared" si="8"/>
        <v>9.6688969755223777</v>
      </c>
      <c r="G54" s="1">
        <f t="shared" si="4"/>
        <v>1.6951030244776231</v>
      </c>
    </row>
    <row r="55" spans="2:7" ht="13" customHeight="1" x14ac:dyDescent="0.3">
      <c r="B55" s="11">
        <v>43</v>
      </c>
      <c r="C55" s="4">
        <v>28</v>
      </c>
      <c r="D55" s="4">
        <v>1.2</v>
      </c>
      <c r="E55" s="2">
        <v>13.461</v>
      </c>
      <c r="F55" s="36">
        <f t="shared" si="8"/>
        <v>13.160827451552715</v>
      </c>
      <c r="G55" s="1">
        <f t="shared" si="4"/>
        <v>0.30017254844728569</v>
      </c>
    </row>
    <row r="56" spans="2:7" ht="13" customHeight="1" x14ac:dyDescent="0.3">
      <c r="B56" s="11">
        <v>44</v>
      </c>
      <c r="C56" s="4">
        <v>28</v>
      </c>
      <c r="D56" s="4">
        <v>1.2</v>
      </c>
      <c r="E56" s="2">
        <v>12.231999999999999</v>
      </c>
      <c r="F56" s="36">
        <f t="shared" si="8"/>
        <v>13.160827451552715</v>
      </c>
      <c r="G56" s="1">
        <f t="shared" si="4"/>
        <v>-0.92882745155271529</v>
      </c>
    </row>
    <row r="57" spans="2:7" ht="13" customHeight="1" x14ac:dyDescent="0.3">
      <c r="B57" s="11">
        <v>45</v>
      </c>
      <c r="C57" s="5">
        <v>28</v>
      </c>
      <c r="D57" s="5">
        <v>1.2</v>
      </c>
      <c r="E57" s="3">
        <v>14.02</v>
      </c>
      <c r="F57" s="36">
        <f t="shared" si="8"/>
        <v>13.160827451552715</v>
      </c>
      <c r="G57" s="1">
        <f t="shared" si="4"/>
        <v>0.85917254844728497</v>
      </c>
    </row>
  </sheetData>
  <mergeCells count="1">
    <mergeCell ref="W10:X10"/>
  </mergeCells>
  <phoneticPr fontId="3"/>
  <pageMargins left="0.7" right="0.7" top="0.75" bottom="0.75" header="0.3" footer="0.3"/>
  <pageSetup paperSize="9" scale="95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7D0C5-CF72-4BD0-8BCA-E4893AD4691F}">
  <dimension ref="B2:I13"/>
  <sheetViews>
    <sheetView workbookViewId="0"/>
  </sheetViews>
  <sheetFormatPr defaultRowHeight="13" x14ac:dyDescent="0.2"/>
  <cols>
    <col min="1" max="2" width="8.7265625" style="6"/>
    <col min="3" max="9" width="9" style="6" customWidth="1"/>
    <col min="10" max="16384" width="8.7265625" style="6"/>
  </cols>
  <sheetData>
    <row r="2" spans="2:9" x14ac:dyDescent="0.2">
      <c r="B2" s="84" t="s">
        <v>126</v>
      </c>
    </row>
    <row r="4" spans="2:9" x14ac:dyDescent="0.3">
      <c r="B4" s="22"/>
      <c r="C4" s="56" t="s">
        <v>124</v>
      </c>
      <c r="D4" s="96" t="s">
        <v>137</v>
      </c>
      <c r="E4" s="97"/>
      <c r="F4" s="96" t="s">
        <v>138</v>
      </c>
      <c r="G4" s="97"/>
      <c r="H4" s="96" t="s">
        <v>139</v>
      </c>
      <c r="I4" s="97"/>
    </row>
    <row r="5" spans="2:9" ht="15" x14ac:dyDescent="0.3">
      <c r="B5" s="19" t="s">
        <v>20</v>
      </c>
      <c r="C5" s="80" t="s">
        <v>125</v>
      </c>
      <c r="D5" s="19" t="s">
        <v>120</v>
      </c>
      <c r="E5" s="19" t="s">
        <v>122</v>
      </c>
      <c r="F5" s="19" t="s">
        <v>121</v>
      </c>
      <c r="G5" s="19" t="s">
        <v>122</v>
      </c>
      <c r="H5" s="19" t="s">
        <v>133</v>
      </c>
      <c r="I5" s="18" t="s">
        <v>134</v>
      </c>
    </row>
    <row r="6" spans="2:9" x14ac:dyDescent="0.3">
      <c r="B6" s="25">
        <v>0</v>
      </c>
      <c r="C6" s="76">
        <v>0</v>
      </c>
      <c r="D6" s="10">
        <v>0.87665701280287012</v>
      </c>
      <c r="E6" s="77" t="s">
        <v>123</v>
      </c>
      <c r="F6" s="10">
        <v>1.7738828722335717E-2</v>
      </c>
      <c r="G6" s="74" t="s">
        <v>123</v>
      </c>
      <c r="H6" s="10">
        <v>0.78462675837646101</v>
      </c>
      <c r="I6" s="30" t="s">
        <v>123</v>
      </c>
    </row>
    <row r="7" spans="2:9" x14ac:dyDescent="0.3">
      <c r="B7" s="25">
        <v>1</v>
      </c>
      <c r="C7" s="76">
        <v>8</v>
      </c>
      <c r="D7" s="10">
        <v>1.3428530870303934</v>
      </c>
      <c r="E7" s="31">
        <v>15.043576061947268</v>
      </c>
      <c r="F7" s="10">
        <v>2.7591966249640016E-2</v>
      </c>
      <c r="G7" s="31">
        <v>14.402582871236021</v>
      </c>
      <c r="H7" s="10">
        <v>1.2595589498566049</v>
      </c>
      <c r="I7" s="31">
        <v>13.216653197268309</v>
      </c>
    </row>
    <row r="8" spans="2:9" x14ac:dyDescent="0.3">
      <c r="B8" s="25">
        <v>2</v>
      </c>
      <c r="C8" s="76">
        <v>14</v>
      </c>
      <c r="D8" s="10">
        <v>1.9810026374165557</v>
      </c>
      <c r="E8" s="31">
        <v>11.113548064749661</v>
      </c>
      <c r="F8" s="10">
        <v>3.8198396284499954E-2</v>
      </c>
      <c r="G8" s="31">
        <v>12.138262519876543</v>
      </c>
      <c r="H8" s="10">
        <v>1.7070743747105031</v>
      </c>
      <c r="I8" s="31">
        <v>11.908290967161635</v>
      </c>
    </row>
    <row r="9" spans="2:9" x14ac:dyDescent="0.3">
      <c r="B9" s="25">
        <v>3</v>
      </c>
      <c r="C9" s="76">
        <v>20</v>
      </c>
      <c r="D9" s="10">
        <v>2.6429834871563016</v>
      </c>
      <c r="E9" s="31">
        <v>9.9263304437960453</v>
      </c>
      <c r="F9" s="10">
        <v>4.9675379772758134E-2</v>
      </c>
      <c r="G9" s="31">
        <v>11.108794242890603</v>
      </c>
      <c r="H9" s="10">
        <v>2.2227710365802538</v>
      </c>
      <c r="I9" s="31">
        <v>10.911655669992175</v>
      </c>
    </row>
    <row r="10" spans="2:9" x14ac:dyDescent="0.3">
      <c r="B10" s="26">
        <v>4</v>
      </c>
      <c r="C10" s="78">
        <v>28</v>
      </c>
      <c r="D10" s="15">
        <v>5.3563830073696987</v>
      </c>
      <c r="E10" s="32">
        <v>5.4794414632169701</v>
      </c>
      <c r="F10" s="75">
        <v>7.352270160902466E-2</v>
      </c>
      <c r="G10" s="32">
        <v>8.9037777142920227</v>
      </c>
      <c r="H10" s="15">
        <v>3.1212214491937225</v>
      </c>
      <c r="I10" s="32">
        <v>9.4023791635239515</v>
      </c>
    </row>
    <row r="11" spans="2:9" x14ac:dyDescent="0.2">
      <c r="B11" s="23"/>
      <c r="C11" s="11" t="s">
        <v>32</v>
      </c>
      <c r="E11" s="31">
        <v>10.390724008427487</v>
      </c>
      <c r="G11" s="31">
        <v>11.638354337073796</v>
      </c>
      <c r="I11" s="31">
        <v>11.359744749486518</v>
      </c>
    </row>
    <row r="12" spans="2:9" x14ac:dyDescent="0.2">
      <c r="B12" s="24"/>
      <c r="C12" s="18" t="s">
        <v>23</v>
      </c>
      <c r="D12" s="14"/>
      <c r="E12" s="32">
        <v>3.9373368524973755</v>
      </c>
      <c r="F12" s="14"/>
      <c r="G12" s="32">
        <v>2.2839447438971243</v>
      </c>
      <c r="H12" s="14"/>
      <c r="I12" s="32">
        <v>1.6104943130026614</v>
      </c>
    </row>
    <row r="13" spans="2:9" x14ac:dyDescent="0.2">
      <c r="B13" s="79"/>
      <c r="C13" s="85" t="s">
        <v>135</v>
      </c>
      <c r="D13" s="79"/>
      <c r="E13" s="83">
        <v>2.0499999999999998</v>
      </c>
      <c r="F13" s="83"/>
      <c r="G13" s="83">
        <v>7</v>
      </c>
      <c r="H13" s="83"/>
      <c r="I13" s="83">
        <v>7.93</v>
      </c>
    </row>
  </sheetData>
  <mergeCells count="3">
    <mergeCell ref="D4:E4"/>
    <mergeCell ref="F4:G4"/>
    <mergeCell ref="H4:I4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ダミー</vt:lpstr>
      <vt:lpstr>Vmax共通</vt:lpstr>
      <vt:lpstr>Vmax共通 ミカエリス</vt:lpstr>
      <vt:lpstr>ki の比較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akiko</dc:creator>
  <cp:lastModifiedBy>行雄 高橋</cp:lastModifiedBy>
  <cp:lastPrinted>2023-06-15T04:14:21Z</cp:lastPrinted>
  <dcterms:created xsi:type="dcterms:W3CDTF">2007-09-13T21:25:46Z</dcterms:created>
  <dcterms:modified xsi:type="dcterms:W3CDTF">2024-03-21T04:42:26Z</dcterms:modified>
</cp:coreProperties>
</file>