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CC8A1C16-EF23-476B-BEB7-5FCCEEF9E6C9}" xr6:coauthVersionLast="47" xr6:coauthVersionMax="47" xr10:uidLastSave="{00000000-0000-0000-0000-000000000000}"/>
  <bookViews>
    <workbookView xWindow="1190" yWindow="550" windowWidth="18010" windowHeight="10250" activeTab="1" xr2:uid="{D2EE3EF3-6DA9-44BA-9285-E1773CF8239C}"/>
  </bookViews>
  <sheets>
    <sheet name="回帰式の計算" sheetId="3" r:id="rId1"/>
    <sheet name="JMP最小2乗平均" sheetId="2" r:id="rId2"/>
  </sheets>
  <definedNames>
    <definedName name="solver_adj" localSheetId="0" hidden="1">回帰式の計算!$O$15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回帰式の計算!$R$15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3" l="1"/>
  <c r="I14" i="3"/>
  <c r="I15" i="3" s="1"/>
  <c r="Q13" i="3"/>
  <c r="R13" i="3" s="1"/>
  <c r="Q14" i="3"/>
  <c r="Q15" i="3"/>
  <c r="Q16" i="3"/>
  <c r="Q17" i="3"/>
  <c r="Q18" i="3"/>
  <c r="Q19" i="3"/>
  <c r="Q20" i="3"/>
  <c r="R20" i="3" s="1"/>
  <c r="Q12" i="3"/>
  <c r="R12" i="3" s="1"/>
  <c r="P12" i="3"/>
  <c r="P13" i="3"/>
  <c r="P14" i="3"/>
  <c r="P15" i="3"/>
  <c r="P16" i="3"/>
  <c r="P17" i="3"/>
  <c r="P18" i="3"/>
  <c r="P19" i="3"/>
  <c r="P20" i="3"/>
  <c r="M14" i="3"/>
  <c r="M15" i="3" s="1"/>
  <c r="L14" i="3"/>
  <c r="J14" i="3"/>
  <c r="J15" i="3" s="1"/>
  <c r="L12" i="3"/>
  <c r="R16" i="3" l="1"/>
  <c r="R17" i="3"/>
  <c r="R19" i="3"/>
  <c r="R18" i="3"/>
  <c r="L15" i="3"/>
  <c r="R14" i="3"/>
  <c r="R15" i="3"/>
  <c r="F16" i="2"/>
  <c r="J14" i="2" l="1"/>
  <c r="J12" i="2"/>
  <c r="J13" i="2"/>
  <c r="J11" i="2"/>
  <c r="J15" i="2"/>
  <c r="J10" i="2"/>
</calcChain>
</file>

<file path=xl/sharedStrings.xml><?xml version="1.0" encoding="utf-8"?>
<sst xmlns="http://schemas.openxmlformats.org/spreadsheetml/2006/main" count="40" uniqueCount="37">
  <si>
    <r>
      <rPr>
        <sz val="10"/>
        <color theme="1"/>
        <rFont val="ＭＳ Ｐ明朝"/>
        <family val="1"/>
        <charset val="128"/>
      </rPr>
      <t>水準</t>
    </r>
  </si>
  <si>
    <r>
      <rPr>
        <sz val="10"/>
        <color theme="1"/>
        <rFont val="ＭＳ Ｐ明朝"/>
        <family val="1"/>
        <charset val="128"/>
      </rPr>
      <t>標準誤差</t>
    </r>
  </si>
  <si>
    <r>
      <rPr>
        <sz val="10"/>
        <color theme="1"/>
        <rFont val="ＭＳ Ｐ明朝"/>
        <family val="1"/>
        <charset val="128"/>
      </rPr>
      <t>下側</t>
    </r>
    <r>
      <rPr>
        <sz val="10"/>
        <color theme="1"/>
        <rFont val="Times New Roman"/>
        <family val="1"/>
      </rPr>
      <t>95%</t>
    </r>
  </si>
  <si>
    <r>
      <rPr>
        <sz val="10"/>
        <color theme="1"/>
        <rFont val="ＭＳ Ｐ明朝"/>
        <family val="1"/>
        <charset val="128"/>
      </rPr>
      <t>上側</t>
    </r>
    <r>
      <rPr>
        <sz val="10"/>
        <color theme="1"/>
        <rFont val="Times New Roman"/>
        <family val="1"/>
      </rPr>
      <t>95%</t>
    </r>
  </si>
  <si>
    <r>
      <rPr>
        <sz val="10"/>
        <color theme="1"/>
        <rFont val="ＭＳ Ｐ明朝"/>
        <family val="1"/>
        <charset val="128"/>
      </rPr>
      <t>幅</t>
    </r>
    <rPh sb="0" eb="1">
      <t>ハバ</t>
    </rPh>
    <phoneticPr fontId="1"/>
  </si>
  <si>
    <t>平均</t>
    <phoneticPr fontId="1"/>
  </si>
  <si>
    <r>
      <t>最小</t>
    </r>
    <r>
      <rPr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乗</t>
    </r>
  </si>
  <si>
    <r>
      <rPr>
        <sz val="10"/>
        <color theme="1"/>
        <rFont val="ＭＳ Ｐ明朝"/>
        <family val="1"/>
        <charset val="128"/>
      </rPr>
      <t>前値</t>
    </r>
    <r>
      <rPr>
        <i/>
        <sz val="10"/>
        <color theme="1"/>
        <rFont val="Times New Roman"/>
        <family val="1"/>
      </rPr>
      <t>X</t>
    </r>
    <rPh sb="0" eb="2">
      <t>ゼンチ</t>
    </rPh>
    <phoneticPr fontId="1"/>
  </si>
  <si>
    <r>
      <rPr>
        <i/>
        <sz val="10"/>
        <color theme="1"/>
        <rFont val="Times New Roman"/>
        <family val="1"/>
      </rPr>
      <t>t</t>
    </r>
    <r>
      <rPr>
        <sz val="10"/>
        <color theme="1"/>
        <rFont val="ＭＳ Ｐ明朝"/>
        <family val="1"/>
        <charset val="128"/>
      </rPr>
      <t>値</t>
    </r>
    <rPh sb="1" eb="2">
      <t>チ</t>
    </rPh>
    <phoneticPr fontId="1"/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</si>
  <si>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ＭＳ Ｐ明朝"/>
        <family val="1"/>
        <charset val="128"/>
      </rPr>
      <t>値</t>
    </r>
    <rPh sb="1" eb="2">
      <t>チ</t>
    </rPh>
    <phoneticPr fontId="1"/>
  </si>
  <si>
    <r>
      <rPr>
        <i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0.05</t>
    </r>
    <r>
      <rPr>
        <sz val="10"/>
        <color theme="1"/>
        <rFont val="Times New Roman"/>
        <family val="1"/>
      </rPr>
      <t>(16)=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</si>
  <si>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</si>
  <si>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</si>
  <si>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-A</t>
    </r>
    <r>
      <rPr>
        <vertAlign val="subscript"/>
        <sz val="10"/>
        <color theme="1"/>
        <rFont val="Times New Roman"/>
        <family val="1"/>
      </rPr>
      <t>1</t>
    </r>
    <phoneticPr fontId="1"/>
  </si>
  <si>
    <t>SE</t>
    <phoneticPr fontId="1"/>
  </si>
  <si>
    <t>145</t>
    <phoneticPr fontId="1"/>
  </si>
  <si>
    <t>152.25</t>
    <phoneticPr fontId="1"/>
  </si>
  <si>
    <t>165</t>
    <phoneticPr fontId="1"/>
  </si>
  <si>
    <r>
      <rPr>
        <i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0.05</t>
    </r>
    <r>
      <rPr>
        <sz val="10"/>
        <color theme="1"/>
        <rFont val="Times New Roman"/>
        <family val="1"/>
      </rPr>
      <t>×</t>
    </r>
    <r>
      <rPr>
        <i/>
        <sz val="10"/>
        <color theme="1"/>
        <rFont val="Times New Roman"/>
        <family val="1"/>
      </rPr>
      <t>SE</t>
    </r>
  </si>
  <si>
    <t>表9.19</t>
    <rPh sb="0" eb="1">
      <t>ヒョウ</t>
    </rPh>
    <phoneticPr fontId="1"/>
  </si>
  <si>
    <t>図9.16</t>
    <rPh sb="0" eb="1">
      <t>ズ</t>
    </rPh>
    <phoneticPr fontId="1"/>
  </si>
  <si>
    <r>
      <rPr>
        <sz val="10"/>
        <color theme="1"/>
        <rFont val="ＭＳ Ｐ明朝"/>
        <family val="2"/>
        <charset val="128"/>
      </rPr>
      <t>パラメータ推定値</t>
    </r>
  </si>
  <si>
    <r>
      <rPr>
        <sz val="10"/>
        <color theme="1"/>
        <rFont val="ＭＳ Ｐ明朝"/>
        <family val="2"/>
        <charset val="128"/>
      </rPr>
      <t>項</t>
    </r>
  </si>
  <si>
    <r>
      <t>t</t>
    </r>
    <r>
      <rPr>
        <sz val="10"/>
        <color theme="1"/>
        <rFont val="ＭＳ Ｐ明朝"/>
        <family val="2"/>
        <charset val="128"/>
      </rPr>
      <t>値</t>
    </r>
  </si>
  <si>
    <r>
      <t>p</t>
    </r>
    <r>
      <rPr>
        <sz val="10"/>
        <color theme="1"/>
        <rFont val="ＭＳ Ｐ明朝"/>
        <family val="2"/>
        <charset val="128"/>
      </rPr>
      <t>値</t>
    </r>
  </si>
  <si>
    <r>
      <rPr>
        <sz val="10"/>
        <color theme="1"/>
        <rFont val="ＭＳ Ｐ明朝"/>
        <family val="2"/>
        <charset val="128"/>
      </rPr>
      <t>切片</t>
    </r>
  </si>
  <si>
    <t>A[A1]</t>
  </si>
  <si>
    <t>X</t>
  </si>
  <si>
    <t>A[A1]*(X-152.25)</t>
  </si>
  <si>
    <t>推定値</t>
  </si>
  <si>
    <t>標準誤差</t>
  </si>
  <si>
    <t>x</t>
    <phoneticPr fontId="1"/>
  </si>
  <si>
    <t>D1</t>
    <phoneticPr fontId="1"/>
  </si>
  <si>
    <t>D2</t>
    <phoneticPr fontId="1"/>
  </si>
  <si>
    <t>D2-D1</t>
    <phoneticPr fontId="1"/>
  </si>
  <si>
    <t>式 (9.36）</t>
    <rPh sb="0" eb="1">
      <t>シキ</t>
    </rPh>
    <phoneticPr fontId="1"/>
  </si>
  <si>
    <t>式 (9.37）</t>
    <rPh sb="0" eb="1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</si>
</sst>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_ "/>
    <numFmt numFmtId="182" formatCode="0.0000"/>
  </numFmts>
  <fonts count="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i/>
      <sz val="10"/>
      <color theme="1"/>
      <name val="Times New Roman"/>
      <family val="1"/>
      <charset val="128"/>
    </font>
    <font>
      <vertAlign val="subscript"/>
      <sz val="10"/>
      <color theme="1"/>
      <name val="Times New Roman"/>
      <family val="1"/>
    </font>
    <font>
      <sz val="10"/>
      <color theme="1"/>
      <name val="ＭＳ Ｐ明朝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8" fontId="2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8" fontId="2" fillId="0" borderId="0" xfId="0" quotePrefix="1" applyNumberFormat="1" applyFont="1" applyAlignment="1">
      <alignment horizontal="center" vertical="center"/>
    </xf>
    <xf numFmtId="177" fontId="2" fillId="0" borderId="0" xfId="0" quotePrefix="1" applyNumberFormat="1" applyFont="1" applyAlignment="1">
      <alignment horizontal="center" vertical="center"/>
    </xf>
    <xf numFmtId="178" fontId="2" fillId="0" borderId="1" xfId="0" quotePrefix="1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182" fontId="2" fillId="0" borderId="0" xfId="0" applyNumberFormat="1" applyFont="1">
      <alignment vertical="center"/>
    </xf>
    <xf numFmtId="182" fontId="2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03063398021515"/>
          <c:y val="3.5321670000253186E-2"/>
          <c:w val="0.70498998965398896"/>
          <c:h val="0.81866065777147634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dash"/>
            <c:size val="7"/>
            <c:spPr>
              <a:solidFill>
                <a:schemeClr val="tx1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JMP最小2乗平均!$J$10:$J$11</c:f>
                <c:numCache>
                  <c:formatCode>General</c:formatCode>
                  <c:ptCount val="2"/>
                  <c:pt idx="0">
                    <c:v>3.6034150276162893</c:v>
                  </c:pt>
                  <c:pt idx="1">
                    <c:v>3.6036270181462116</c:v>
                  </c:pt>
                </c:numCache>
              </c:numRef>
            </c:plus>
            <c:minus>
              <c:numRef>
                <c:f>JMP最小2乗平均!$J$10:$J$11</c:f>
                <c:numCache>
                  <c:formatCode>General</c:formatCode>
                  <c:ptCount val="2"/>
                  <c:pt idx="0">
                    <c:v>3.6034150276162893</c:v>
                  </c:pt>
                  <c:pt idx="1">
                    <c:v>3.6036270181462116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JMP最小2乗平均!$C$10:$C$11</c:f>
              <c:strCache>
                <c:ptCount val="2"/>
                <c:pt idx="0">
                  <c:v>A1</c:v>
                </c:pt>
                <c:pt idx="1">
                  <c:v>A2</c:v>
                </c:pt>
              </c:strCache>
            </c:strRef>
          </c:cat>
          <c:val>
            <c:numRef>
              <c:f>JMP最小2乗平均!$D$10:$D$11</c:f>
              <c:numCache>
                <c:formatCode>0.0000_ </c:formatCode>
                <c:ptCount val="2"/>
                <c:pt idx="0">
                  <c:v>4.2888000000000002</c:v>
                </c:pt>
                <c:pt idx="1">
                  <c:v>-3.7822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ED-4FB8-A59D-D74706D07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880976"/>
        <c:axId val="753881960"/>
      </c:lineChart>
      <c:catAx>
        <c:axId val="7538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3881960"/>
        <c:crossesAt val="-10"/>
        <c:auto val="1"/>
        <c:lblAlgn val="ctr"/>
        <c:lblOffset val="100"/>
        <c:noMultiLvlLbl val="0"/>
      </c:catAx>
      <c:valAx>
        <c:axId val="753881960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0" i="1" baseline="0"/>
                  <a:t>D</a:t>
                </a:r>
                <a:r>
                  <a:rPr lang="en-US" altLang="ja-JP"/>
                  <a:t> </a:t>
                </a:r>
                <a:r>
                  <a:rPr lang="ja-JP" altLang="en-US"/>
                  <a:t>最小</a:t>
                </a:r>
                <a:r>
                  <a:rPr lang="en-US" altLang="ja-JP"/>
                  <a:t>2</a:t>
                </a:r>
                <a:r>
                  <a:rPr lang="ja-JP" altLang="en-US"/>
                  <a:t>乗平均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3880976"/>
        <c:crosses val="autoZero"/>
        <c:crossBetween val="between"/>
        <c:majorUnit val="5"/>
      </c:valAx>
      <c:spPr>
        <a:noFill/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93848286786155"/>
          <c:y val="3.5781887198953553E-2"/>
          <c:w val="0.72189029767108848"/>
          <c:h val="0.80707744056264807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dash"/>
            <c:size val="7"/>
            <c:spPr>
              <a:solidFill>
                <a:schemeClr val="tx1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JMP最小2乗平均!$J$12:$J$15</c:f>
                <c:numCache>
                  <c:formatCode>General</c:formatCode>
                  <c:ptCount val="4"/>
                  <c:pt idx="0">
                    <c:v>13.330600493093018</c:v>
                  </c:pt>
                  <c:pt idx="1">
                    <c:v>6.9479896181976635</c:v>
                  </c:pt>
                  <c:pt idx="2">
                    <c:v>5.0960403487979749</c:v>
                  </c:pt>
                  <c:pt idx="3">
                    <c:v>9.7210377401089882</c:v>
                  </c:pt>
                </c:numCache>
              </c:numRef>
            </c:plus>
            <c:minus>
              <c:numRef>
                <c:f>JMP最小2乗平均!$J$12:$J$15</c:f>
                <c:numCache>
                  <c:formatCode>General</c:formatCode>
                  <c:ptCount val="4"/>
                  <c:pt idx="0">
                    <c:v>13.330600493093018</c:v>
                  </c:pt>
                  <c:pt idx="1">
                    <c:v>6.9479896181976635</c:v>
                  </c:pt>
                  <c:pt idx="2">
                    <c:v>5.0960403487979749</c:v>
                  </c:pt>
                  <c:pt idx="3">
                    <c:v>9.7210377401089882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JMP最小2乗平均!$B$12:$B$15</c:f>
              <c:strCache>
                <c:ptCount val="4"/>
                <c:pt idx="0">
                  <c:v>133.3158</c:v>
                </c:pt>
                <c:pt idx="1">
                  <c:v>145</c:v>
                </c:pt>
                <c:pt idx="2">
                  <c:v>152.25</c:v>
                </c:pt>
                <c:pt idx="3">
                  <c:v>165</c:v>
                </c:pt>
              </c:strCache>
            </c:strRef>
          </c:cat>
          <c:val>
            <c:numRef>
              <c:f>JMP最小2乗平均!$D$12:$D$15</c:f>
              <c:numCache>
                <c:formatCode>0.0000_ </c:formatCode>
                <c:ptCount val="4"/>
                <c:pt idx="0" formatCode="0_ ">
                  <c:v>0</c:v>
                </c:pt>
                <c:pt idx="1">
                  <c:v>-4.9809999999999999</c:v>
                </c:pt>
                <c:pt idx="2">
                  <c:v>-8.0709999999999997</c:v>
                </c:pt>
                <c:pt idx="3">
                  <c:v>-13.505800000000001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5F-4689-8C2F-24CD9652A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079528"/>
        <c:axId val="762081168"/>
      </c:lineChart>
      <c:catAx>
        <c:axId val="76207952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aseline="0">
                    <a:solidFill>
                      <a:schemeClr val="bg2">
                        <a:lumMod val="25000"/>
                      </a:schemeClr>
                    </a:solidFill>
                  </a:rPr>
                  <a:t>交点    </a:t>
                </a:r>
                <a:r>
                  <a:rPr lang="en-US" altLang="ja-JP" baseline="0">
                    <a:solidFill>
                      <a:schemeClr val="bg2">
                        <a:lumMod val="25000"/>
                      </a:schemeClr>
                    </a:solidFill>
                  </a:rPr>
                  <a:t>145    152.25    165</a:t>
                </a:r>
                <a:endParaRPr lang="ja-JP" altLang="en-US" baseline="0">
                  <a:solidFill>
                    <a:schemeClr val="bg2">
                      <a:lumMod val="2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crossAx val="762081168"/>
        <c:crossesAt val="-25"/>
        <c:auto val="1"/>
        <c:lblAlgn val="ctr"/>
        <c:lblOffset val="100"/>
        <c:noMultiLvlLbl val="0"/>
      </c:catAx>
      <c:valAx>
        <c:axId val="762081168"/>
        <c:scaling>
          <c:orientation val="minMax"/>
          <c:max val="1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非平行線間の差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2079528"/>
        <c:crosses val="autoZero"/>
        <c:crossBetween val="between"/>
      </c:valAx>
      <c:spPr>
        <a:noFill/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273049</xdr:colOff>
      <xdr:row>5</xdr:row>
      <xdr:rowOff>165100</xdr:rowOff>
    </xdr:from>
    <xdr:to>
      <xdr:col>13</xdr:col>
      <xdr:colOff>38100</xdr:colOff>
      <xdr:row>17</xdr:row>
      <xdr:rowOff>82550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3D1DDB3-D6EF-DEB5-C860-F08BEF32A6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330199</xdr:colOff>
      <xdr:row>6</xdr:row>
      <xdr:rowOff>6350</xdr:rowOff>
    </xdr:from>
    <xdr:to>
      <xdr:col>16</xdr:col>
      <xdr:colOff>577850</xdr:colOff>
      <xdr:row>17</xdr:row>
      <xdr:rowOff>82550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B245B691-CB58-B2A1-49E0-23438BFE8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C29A9-FC05-47A2-A75D-3659FAA6D9FE}">
  <dimension ref="B8:R20"/>
  <sheetViews>
    <sheetView topLeftCell="B1" workbookViewId="0">
      <selection activeCell="M24" sqref="M24"/>
    </sheetView>
  </sheetViews>
  <sheetFormatPr defaultRowHeight="13" x14ac:dyDescent="0.2"/>
  <cols>
    <col min="1" max="1" width="8.7265625" style="1"/>
    <col min="2" max="2" width="8.36328125" style="1" customWidth="1"/>
    <col min="3" max="3" width="15.54296875" style="1" customWidth="1"/>
    <col min="4" max="4" width="11.54296875" style="1" customWidth="1"/>
    <col min="5" max="5" width="11.7265625" style="1" customWidth="1"/>
    <col min="6" max="7" width="8.7265625" style="1"/>
    <col min="8" max="8" width="3.7265625" style="1" customWidth="1"/>
    <col min="9" max="10" width="8.7265625" style="1"/>
    <col min="11" max="11" width="2.26953125" style="1" customWidth="1"/>
    <col min="12" max="17" width="8.7265625" style="1"/>
    <col min="18" max="18" width="9.36328125" style="1" customWidth="1"/>
    <col min="19" max="16384" width="8.7265625" style="1"/>
  </cols>
  <sheetData>
    <row r="8" spans="2:18" x14ac:dyDescent="0.2">
      <c r="C8" s="1" t="s">
        <v>21</v>
      </c>
      <c r="I8" s="23" t="s">
        <v>35</v>
      </c>
      <c r="J8" s="24"/>
      <c r="L8" s="23" t="s">
        <v>36</v>
      </c>
      <c r="M8" s="24"/>
    </row>
    <row r="10" spans="2:18" x14ac:dyDescent="0.2">
      <c r="C10" s="1" t="s">
        <v>22</v>
      </c>
      <c r="D10" s="5" t="s">
        <v>29</v>
      </c>
      <c r="E10" s="5" t="s">
        <v>30</v>
      </c>
      <c r="F10" s="4" t="s">
        <v>23</v>
      </c>
      <c r="G10" s="4" t="s">
        <v>24</v>
      </c>
    </row>
    <row r="11" spans="2:18" x14ac:dyDescent="0.2">
      <c r="C11" s="1" t="s">
        <v>25</v>
      </c>
      <c r="D11" s="1">
        <v>100.44693727000001</v>
      </c>
      <c r="E11" s="1">
        <v>23.376368930000002</v>
      </c>
      <c r="F11" s="1">
        <v>4.2968999999999999</v>
      </c>
      <c r="G11" s="1">
        <v>5.9999999999999995E-4</v>
      </c>
      <c r="I11" s="1">
        <v>100.4469</v>
      </c>
      <c r="L11" s="1">
        <v>100.4469</v>
      </c>
      <c r="O11" s="25" t="s">
        <v>31</v>
      </c>
      <c r="P11" s="25" t="s">
        <v>32</v>
      </c>
      <c r="Q11" s="25" t="s">
        <v>33</v>
      </c>
      <c r="R11" s="25" t="s">
        <v>34</v>
      </c>
    </row>
    <row r="12" spans="2:18" x14ac:dyDescent="0.2">
      <c r="C12" s="1" t="s">
        <v>26</v>
      </c>
      <c r="D12" s="1">
        <v>4.0354783999999997</v>
      </c>
      <c r="E12" s="1">
        <v>1.2019441099999999</v>
      </c>
      <c r="F12" s="1">
        <v>3.3574999999999999</v>
      </c>
      <c r="G12" s="1">
        <v>4.0000000000000001E-3</v>
      </c>
      <c r="I12" s="1">
        <v>4.0354999999999999</v>
      </c>
      <c r="L12" s="1">
        <f>-1*D12</f>
        <v>-4.0354783999999997</v>
      </c>
      <c r="O12" s="1">
        <v>100</v>
      </c>
      <c r="P12" s="21">
        <f>$D$11+$D$12 + $D$13*O12 + $D$14*(O12-152.25)</f>
        <v>27.537614562500011</v>
      </c>
      <c r="Q12" s="21">
        <f>$D$11-$D$12 + $D$13*O12 - $D$14*(O12-152.25)</f>
        <v>41.738979977500009</v>
      </c>
      <c r="R12" s="2">
        <f>Q12-P12</f>
        <v>14.201365414999998</v>
      </c>
    </row>
    <row r="13" spans="2:18" x14ac:dyDescent="0.2">
      <c r="C13" s="1" t="s">
        <v>27</v>
      </c>
      <c r="D13" s="1">
        <v>-0.65808639999999996</v>
      </c>
      <c r="E13" s="1">
        <v>0.15332086</v>
      </c>
      <c r="F13" s="1">
        <v>-4.2922000000000002</v>
      </c>
      <c r="G13" s="1">
        <v>5.9999999999999995E-4</v>
      </c>
      <c r="J13" s="21">
        <v>-0.65810000000000002</v>
      </c>
      <c r="M13" s="21">
        <v>-0.65810000000000002</v>
      </c>
      <c r="O13" s="1">
        <v>110</v>
      </c>
      <c r="P13" s="21">
        <f t="shared" ref="P13:P20" si="0">$D$11+$D$12+$D$13*O13+$D$14*(O13-152.25)</f>
        <v>23.088073262500004</v>
      </c>
      <c r="Q13" s="21">
        <f t="shared" ref="Q13:Q20" si="1">$D$11-$D$12 + $D$13*O13 - $D$14*(O13-152.25)</f>
        <v>33.026793277500005</v>
      </c>
      <c r="R13" s="2">
        <f t="shared" ref="R13:R20" si="2">Q13-P13</f>
        <v>9.9387200150000012</v>
      </c>
    </row>
    <row r="14" spans="2:18" x14ac:dyDescent="0.2">
      <c r="B14" s="1">
        <v>-152.25</v>
      </c>
      <c r="C14" s="1" t="s">
        <v>28</v>
      </c>
      <c r="D14" s="1">
        <v>0.21313227000000001</v>
      </c>
      <c r="E14" s="1">
        <v>0.15332086</v>
      </c>
      <c r="F14" s="1">
        <v>1.3900999999999999</v>
      </c>
      <c r="G14" s="1">
        <v>0.1835</v>
      </c>
      <c r="I14" s="20">
        <f>B14*D14</f>
        <v>-32.449388107499999</v>
      </c>
      <c r="J14" s="22">
        <f>D14</f>
        <v>0.21313227000000001</v>
      </c>
      <c r="L14" s="20">
        <f>B14*(-1)*D14</f>
        <v>32.449388107499999</v>
      </c>
      <c r="M14" s="22">
        <f>-D14</f>
        <v>-0.21313227000000001</v>
      </c>
      <c r="O14" s="1">
        <v>120</v>
      </c>
      <c r="P14" s="21">
        <f t="shared" si="0"/>
        <v>18.638531962500014</v>
      </c>
      <c r="Q14" s="21">
        <f t="shared" si="1"/>
        <v>24.314606577500012</v>
      </c>
      <c r="R14" s="2">
        <f t="shared" si="2"/>
        <v>5.6760746149999974</v>
      </c>
    </row>
    <row r="15" spans="2:18" x14ac:dyDescent="0.2">
      <c r="I15" s="21">
        <f>SUM(I11:I14)</f>
        <v>72.033011892499999</v>
      </c>
      <c r="J15" s="21">
        <f t="shared" ref="J15:M15" si="3">SUM(J11:J14)</f>
        <v>-0.44496773000000001</v>
      </c>
      <c r="L15" s="1">
        <f t="shared" si="3"/>
        <v>128.86080970749998</v>
      </c>
      <c r="M15" s="21">
        <f t="shared" si="3"/>
        <v>-0.87123227000000003</v>
      </c>
      <c r="O15" s="1">
        <v>133.31584986230376</v>
      </c>
      <c r="P15" s="21">
        <f t="shared" si="0"/>
        <v>12.71358957180802</v>
      </c>
      <c r="Q15" s="21">
        <f t="shared" si="1"/>
        <v>12.713589570544039</v>
      </c>
      <c r="R15" s="2">
        <f t="shared" si="2"/>
        <v>-1.2639809199299634E-9</v>
      </c>
    </row>
    <row r="16" spans="2:18" x14ac:dyDescent="0.2">
      <c r="O16" s="1">
        <v>140</v>
      </c>
      <c r="P16" s="21">
        <f t="shared" si="0"/>
        <v>9.739449362500018</v>
      </c>
      <c r="Q16" s="21">
        <f t="shared" si="1"/>
        <v>6.8902331775000141</v>
      </c>
      <c r="R16" s="2">
        <f t="shared" si="2"/>
        <v>-2.849216185000004</v>
      </c>
    </row>
    <row r="17" spans="12:18" x14ac:dyDescent="0.2">
      <c r="O17" s="1">
        <v>152.25</v>
      </c>
      <c r="P17" s="21">
        <f t="shared" si="0"/>
        <v>4.2887612700000091</v>
      </c>
      <c r="Q17" s="21">
        <f t="shared" si="1"/>
        <v>-3.7821955299999956</v>
      </c>
      <c r="R17" s="2">
        <f t="shared" si="2"/>
        <v>-8.0709568000000047</v>
      </c>
    </row>
    <row r="18" spans="12:18" x14ac:dyDescent="0.2">
      <c r="L18" s="1">
        <f>-(I15-L15)/(J15-M15)</f>
        <v>133.31579918658019</v>
      </c>
      <c r="O18" s="1">
        <v>160</v>
      </c>
      <c r="P18" s="21">
        <f t="shared" si="0"/>
        <v>0.84036676250000819</v>
      </c>
      <c r="Q18" s="21">
        <f t="shared" si="1"/>
        <v>-10.534140222499996</v>
      </c>
      <c r="R18" s="2">
        <f t="shared" si="2"/>
        <v>-11.374506985000004</v>
      </c>
    </row>
    <row r="19" spans="12:18" x14ac:dyDescent="0.2">
      <c r="O19" s="1">
        <v>170</v>
      </c>
      <c r="P19" s="21">
        <f t="shared" si="0"/>
        <v>-3.6091745374999826</v>
      </c>
      <c r="Q19" s="21">
        <f t="shared" si="1"/>
        <v>-19.246326922499989</v>
      </c>
      <c r="R19" s="2">
        <f t="shared" si="2"/>
        <v>-15.637152385000007</v>
      </c>
    </row>
    <row r="20" spans="12:18" x14ac:dyDescent="0.2">
      <c r="O20" s="1">
        <v>180</v>
      </c>
      <c r="P20" s="21">
        <f t="shared" si="0"/>
        <v>-8.0587158374999888</v>
      </c>
      <c r="Q20" s="21">
        <f t="shared" si="1"/>
        <v>-27.958513622499993</v>
      </c>
      <c r="R20" s="2">
        <f t="shared" si="2"/>
        <v>-19.899797785000004</v>
      </c>
    </row>
  </sheetData>
  <mergeCells count="2">
    <mergeCell ref="I8:J8"/>
    <mergeCell ref="L8:M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C614A-860B-47F7-BC59-E285774885F4}">
  <dimension ref="B5:L17"/>
  <sheetViews>
    <sheetView tabSelected="1" workbookViewId="0">
      <selection activeCell="E34" sqref="E34"/>
    </sheetView>
  </sheetViews>
  <sheetFormatPr defaultRowHeight="13" x14ac:dyDescent="0.2"/>
  <cols>
    <col min="1" max="1" width="8.7265625" style="1"/>
    <col min="2" max="10" width="8" style="1" customWidth="1"/>
    <col min="11" max="16384" width="8.7265625" style="1"/>
  </cols>
  <sheetData>
    <row r="5" spans="2:12" x14ac:dyDescent="0.2">
      <c r="L5" s="19" t="s">
        <v>20</v>
      </c>
    </row>
    <row r="6" spans="2:12" ht="13.5" customHeight="1" x14ac:dyDescent="0.2">
      <c r="B6" s="19" t="s">
        <v>19</v>
      </c>
    </row>
    <row r="7" spans="2:12" ht="13.5" customHeight="1" x14ac:dyDescent="0.2"/>
    <row r="8" spans="2:12" ht="13.5" customHeight="1" x14ac:dyDescent="0.2">
      <c r="B8" s="6"/>
      <c r="C8" s="6"/>
      <c r="D8" s="7" t="s">
        <v>6</v>
      </c>
      <c r="E8" s="15" t="s">
        <v>14</v>
      </c>
      <c r="F8" s="6"/>
      <c r="G8" s="6"/>
      <c r="H8" s="6"/>
      <c r="I8" s="6"/>
      <c r="J8" s="14" t="s">
        <v>18</v>
      </c>
    </row>
    <row r="9" spans="2:12" ht="13.5" customHeight="1" x14ac:dyDescent="0.2">
      <c r="B9" s="8" t="s">
        <v>7</v>
      </c>
      <c r="C9" s="9" t="s">
        <v>0</v>
      </c>
      <c r="D9" s="10" t="s">
        <v>5</v>
      </c>
      <c r="E9" s="9" t="s">
        <v>1</v>
      </c>
      <c r="F9" s="9" t="s">
        <v>8</v>
      </c>
      <c r="G9" s="9" t="s">
        <v>9</v>
      </c>
      <c r="H9" s="9" t="s">
        <v>2</v>
      </c>
      <c r="I9" s="9" t="s">
        <v>3</v>
      </c>
      <c r="J9" s="9" t="s">
        <v>4</v>
      </c>
    </row>
    <row r="10" spans="2:12" ht="13.5" customHeight="1" x14ac:dyDescent="0.2">
      <c r="B10" s="3">
        <v>153.25</v>
      </c>
      <c r="C10" s="4" t="s">
        <v>11</v>
      </c>
      <c r="D10" s="2">
        <v>4.2888000000000002</v>
      </c>
      <c r="E10" s="2">
        <v>1.6998</v>
      </c>
      <c r="F10" s="2"/>
      <c r="G10" s="2"/>
      <c r="H10" s="2">
        <v>0.68540000000000001</v>
      </c>
      <c r="I10" s="2">
        <v>7.8921000000000001</v>
      </c>
      <c r="J10" s="2">
        <f>$F$16*E10</f>
        <v>3.6034150276162893</v>
      </c>
    </row>
    <row r="11" spans="2:12" ht="13.5" customHeight="1" x14ac:dyDescent="0.2">
      <c r="B11" s="11">
        <v>153.25</v>
      </c>
      <c r="C11" s="9" t="s">
        <v>12</v>
      </c>
      <c r="D11" s="12">
        <v>-3.7822</v>
      </c>
      <c r="E11" s="12">
        <v>1.6999</v>
      </c>
      <c r="F11" s="12"/>
      <c r="G11" s="12"/>
      <c r="H11" s="12">
        <v>-7.3856999999999999</v>
      </c>
      <c r="I11" s="12">
        <v>-0.1787</v>
      </c>
      <c r="J11" s="12">
        <f>$F$16*E11</f>
        <v>3.6036270181462116</v>
      </c>
    </row>
    <row r="12" spans="2:12" ht="13.5" customHeight="1" x14ac:dyDescent="0.2">
      <c r="B12" s="1">
        <v>133.3158</v>
      </c>
      <c r="C12" s="4" t="s">
        <v>13</v>
      </c>
      <c r="D12" s="13">
        <v>0</v>
      </c>
      <c r="E12" s="2">
        <v>6.2882999999999996</v>
      </c>
      <c r="F12" s="2">
        <v>0</v>
      </c>
      <c r="G12" s="2">
        <v>1</v>
      </c>
      <c r="H12" s="2">
        <v>-13.3306</v>
      </c>
      <c r="I12" s="2">
        <v>13.3307</v>
      </c>
      <c r="J12" s="2">
        <f t="shared" ref="J12:J15" si="0">$F$16*E12</f>
        <v>13.330600493093018</v>
      </c>
    </row>
    <row r="13" spans="2:12" ht="13.5" customHeight="1" x14ac:dyDescent="0.2">
      <c r="B13" s="16" t="s">
        <v>15</v>
      </c>
      <c r="C13" s="4" t="s">
        <v>13</v>
      </c>
      <c r="D13" s="2">
        <v>-4.9809999999999999</v>
      </c>
      <c r="E13" s="2">
        <v>3.2774999999999999</v>
      </c>
      <c r="F13" s="2">
        <v>-1.52</v>
      </c>
      <c r="G13" s="2">
        <v>0.14810000000000001</v>
      </c>
      <c r="H13" s="2">
        <v>-11.93</v>
      </c>
      <c r="I13" s="2">
        <v>1.9674</v>
      </c>
      <c r="J13" s="2">
        <f t="shared" si="0"/>
        <v>6.9479896181976635</v>
      </c>
    </row>
    <row r="14" spans="2:12" ht="13.5" customHeight="1" x14ac:dyDescent="0.2">
      <c r="B14" s="17" t="s">
        <v>16</v>
      </c>
      <c r="C14" s="4" t="s">
        <v>13</v>
      </c>
      <c r="D14" s="2">
        <v>-8.0709999999999997</v>
      </c>
      <c r="E14" s="2">
        <v>2.4039000000000001</v>
      </c>
      <c r="F14" s="2">
        <v>-3.3574999999999999</v>
      </c>
      <c r="G14" s="2">
        <v>2E-3</v>
      </c>
      <c r="H14" s="2">
        <v>-13.167</v>
      </c>
      <c r="I14" s="2">
        <v>-2.9748999999999999</v>
      </c>
      <c r="J14" s="2">
        <f t="shared" si="0"/>
        <v>5.0960403487979749</v>
      </c>
    </row>
    <row r="15" spans="2:12" ht="13.5" customHeight="1" x14ac:dyDescent="0.2">
      <c r="B15" s="18" t="s">
        <v>17</v>
      </c>
      <c r="C15" s="9" t="s">
        <v>13</v>
      </c>
      <c r="D15" s="12">
        <v>-13.505800000000001</v>
      </c>
      <c r="E15" s="12">
        <v>4.5856000000000003</v>
      </c>
      <c r="F15" s="12">
        <v>-2.9453</v>
      </c>
      <c r="G15" s="12">
        <v>9.4999999999999998E-3</v>
      </c>
      <c r="H15" s="12">
        <v>-23.226800000000001</v>
      </c>
      <c r="I15" s="12">
        <v>-3.7848000000000002</v>
      </c>
      <c r="J15" s="12">
        <f t="shared" si="0"/>
        <v>9.7210377401089882</v>
      </c>
    </row>
    <row r="16" spans="2:12" ht="13.5" customHeight="1" x14ac:dyDescent="0.2">
      <c r="E16" s="1" t="s">
        <v>10</v>
      </c>
      <c r="F16" s="2">
        <f>_xlfn.T.INV.2T(0.05,16)</f>
        <v>2.119905299221255</v>
      </c>
    </row>
    <row r="17" ht="13.5" customHeight="1" x14ac:dyDescent="0.2"/>
  </sheetData>
  <phoneticPr fontId="1"/>
  <pageMargins left="0.7" right="0.7" top="0.75" bottom="0.75" header="0.3" footer="0.3"/>
  <ignoredErrors>
    <ignoredError sqref="B13:B1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回帰式の計算</vt:lpstr>
      <vt:lpstr>JMP最小2乗平均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dcterms:created xsi:type="dcterms:W3CDTF">2023-01-26T09:10:25Z</dcterms:created>
  <dcterms:modified xsi:type="dcterms:W3CDTF">2024-02-13T07:14:51Z</dcterms:modified>
</cp:coreProperties>
</file>